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ma\Documents\Dokumentai\2021_--dok\APSKAITA\Santraukos_2019\"/>
    </mc:Choice>
  </mc:AlternateContent>
  <xr:revisionPtr revIDLastSave="0" documentId="8_{075692D5-C9B2-4706-9856-0283D57E2A03}" xr6:coauthVersionLast="46" xr6:coauthVersionMax="46" xr10:uidLastSave="{00000000-0000-0000-0000-000000000000}"/>
  <bookViews>
    <workbookView xWindow="-120" yWindow="-120" windowWidth="15600" windowHeight="11160" tabRatio="810" firstSheet="1" activeTab="1" xr2:uid="{00000000-000D-0000-FFFF-FFFF00000000}"/>
  </bookViews>
  <sheets>
    <sheet name="Dioksinai furanai (Dx)" sheetId="67" r:id="rId1"/>
    <sheet name="Benzo(a)pyrenas" sheetId="46" r:id="rId2"/>
    <sheet name="Benzo(b)fluorantenas" sheetId="49" r:id="rId3"/>
    <sheet name="Benzo(k)fluorantenas" sheetId="57" r:id="rId4"/>
    <sheet name="Indeno pyrenas (1,2,3-cd)" sheetId="60" r:id="rId5"/>
    <sheet name="Policikliniai aromatiniai (PAH)" sheetId="61" r:id="rId6"/>
    <sheet name="Heksachlorobenzenas (HCB)" sheetId="63" r:id="rId7"/>
    <sheet name="Polichlorinti bifenilai (PCB)" sheetId="65" r:id="rId8"/>
  </sheets>
  <calcPr calcId="191029"/>
</workbook>
</file>

<file path=xl/calcChain.xml><?xml version="1.0" encoding="utf-8"?>
<calcChain xmlns="http://schemas.openxmlformats.org/spreadsheetml/2006/main">
  <c r="AN6" i="46" l="1"/>
  <c r="AO6" i="46"/>
  <c r="AP6" i="46"/>
  <c r="AQ6" i="46"/>
  <c r="AR6" i="46"/>
  <c r="AS6" i="46"/>
  <c r="AM6" i="46"/>
  <c r="AL6" i="46"/>
  <c r="D21" i="63"/>
  <c r="E21" i="63"/>
  <c r="F21" i="63"/>
  <c r="G21" i="63"/>
  <c r="H21" i="63"/>
  <c r="I21" i="63"/>
  <c r="J21" i="63"/>
  <c r="K21" i="63"/>
  <c r="L21" i="63"/>
  <c r="M21" i="63"/>
  <c r="N21" i="63"/>
  <c r="O21" i="63"/>
  <c r="P21" i="63"/>
  <c r="Q21" i="63"/>
  <c r="R21" i="63"/>
  <c r="S21" i="63"/>
  <c r="T21" i="63"/>
  <c r="U21" i="63"/>
  <c r="V21" i="63"/>
  <c r="W21" i="63"/>
  <c r="X21" i="63"/>
  <c r="Y21" i="63"/>
  <c r="Z21" i="63"/>
  <c r="AA21" i="63"/>
  <c r="AB21" i="63"/>
  <c r="AC21" i="63"/>
  <c r="AD21" i="63"/>
  <c r="AE21" i="63"/>
  <c r="AF21" i="63"/>
  <c r="C21" i="63"/>
  <c r="M20" i="65"/>
  <c r="M9" i="65" l="1"/>
  <c r="P13" i="67" l="1"/>
  <c r="H10" i="57" l="1"/>
  <c r="AD11" i="65" l="1"/>
  <c r="AD10" i="65"/>
  <c r="AD8" i="65"/>
  <c r="AD7" i="65"/>
  <c r="AD6" i="65"/>
  <c r="AD5" i="65"/>
  <c r="S11" i="65"/>
  <c r="S10" i="65"/>
  <c r="S8" i="65"/>
  <c r="S7" i="65"/>
  <c r="S6" i="65"/>
  <c r="S5" i="65"/>
  <c r="Q9" i="65"/>
  <c r="AS11" i="63"/>
  <c r="AS10" i="63"/>
  <c r="AS8" i="63"/>
  <c r="AS7" i="63"/>
  <c r="AS6" i="63"/>
  <c r="AS5" i="63"/>
  <c r="AR11" i="63"/>
  <c r="AR10" i="63"/>
  <c r="AR8" i="63"/>
  <c r="AR7" i="63"/>
  <c r="AR6" i="63"/>
  <c r="AR5" i="63"/>
  <c r="AH11" i="63"/>
  <c r="AH10" i="63"/>
  <c r="AH8" i="63"/>
  <c r="AH7" i="63"/>
  <c r="AH6" i="63"/>
  <c r="AH5" i="63"/>
  <c r="AF9" i="63"/>
  <c r="AS15" i="61"/>
  <c r="AS14" i="61"/>
  <c r="AS12" i="61"/>
  <c r="AS11" i="61"/>
  <c r="AS9" i="61"/>
  <c r="AS8" i="61"/>
  <c r="AS7" i="61"/>
  <c r="AS6" i="61"/>
  <c r="AS5" i="61"/>
  <c r="AR15" i="61"/>
  <c r="AR14" i="61"/>
  <c r="AR12" i="61"/>
  <c r="AR11" i="61"/>
  <c r="AR9" i="61"/>
  <c r="AR8" i="61"/>
  <c r="AR7" i="61"/>
  <c r="AR6" i="61"/>
  <c r="AR5" i="61"/>
  <c r="AH15" i="61"/>
  <c r="AH14" i="61"/>
  <c r="AH12" i="61"/>
  <c r="AH11" i="61"/>
  <c r="AH9" i="61"/>
  <c r="AH8" i="61"/>
  <c r="AH7" i="61"/>
  <c r="AH6" i="61"/>
  <c r="AH5" i="61"/>
  <c r="AF13" i="61"/>
  <c r="AF10" i="61"/>
  <c r="AS14" i="60"/>
  <c r="AS11" i="60"/>
  <c r="AS9" i="60"/>
  <c r="AS8" i="60"/>
  <c r="AS7" i="60"/>
  <c r="AS6" i="60"/>
  <c r="AS5" i="60"/>
  <c r="AH14" i="60"/>
  <c r="AH11" i="60"/>
  <c r="AH9" i="60"/>
  <c r="AH8" i="60"/>
  <c r="AH7" i="60"/>
  <c r="AH6" i="60"/>
  <c r="AH5" i="60"/>
  <c r="AF13" i="60"/>
  <c r="AF15" i="60" s="1"/>
  <c r="AF32" i="60" s="1"/>
  <c r="AF10" i="60"/>
  <c r="AS14" i="57"/>
  <c r="AS11" i="57"/>
  <c r="AS9" i="57"/>
  <c r="AS8" i="57"/>
  <c r="AS7" i="57"/>
  <c r="AS6" i="57"/>
  <c r="AS5" i="57"/>
  <c r="AH14" i="57"/>
  <c r="AH11" i="57"/>
  <c r="AH9" i="57"/>
  <c r="AH8" i="57"/>
  <c r="AH7" i="57"/>
  <c r="AH6" i="57"/>
  <c r="AH5" i="57"/>
  <c r="AF13" i="57"/>
  <c r="AF15" i="57" s="1"/>
  <c r="AF10" i="57"/>
  <c r="AS14" i="49"/>
  <c r="AS12" i="49"/>
  <c r="AS11" i="49"/>
  <c r="AS9" i="49"/>
  <c r="AS8" i="49"/>
  <c r="AS7" i="49"/>
  <c r="AS6" i="49"/>
  <c r="AS5" i="49"/>
  <c r="AH14" i="49"/>
  <c r="AH12" i="49"/>
  <c r="AH11" i="49"/>
  <c r="AH9" i="49"/>
  <c r="AH8" i="49"/>
  <c r="AH7" i="49"/>
  <c r="AH6" i="49"/>
  <c r="AH5" i="49"/>
  <c r="AF13" i="49"/>
  <c r="AF10" i="49"/>
  <c r="AF15" i="49" s="1"/>
  <c r="AF32" i="49" s="1"/>
  <c r="AS14" i="46"/>
  <c r="AS12" i="46"/>
  <c r="AS11" i="46"/>
  <c r="AS9" i="46"/>
  <c r="AS8" i="46"/>
  <c r="AS7" i="46"/>
  <c r="AS5" i="46"/>
  <c r="AH14" i="46"/>
  <c r="AH12" i="46"/>
  <c r="AH11" i="46"/>
  <c r="AH9" i="46"/>
  <c r="AH8" i="46"/>
  <c r="AH7" i="46"/>
  <c r="AH6" i="46"/>
  <c r="AH5" i="46"/>
  <c r="AF13" i="46"/>
  <c r="AF10" i="46"/>
  <c r="AS15" i="67"/>
  <c r="AS14" i="67"/>
  <c r="AS12" i="67"/>
  <c r="AS11" i="67"/>
  <c r="AS9" i="67"/>
  <c r="AS8" i="67"/>
  <c r="AS7" i="67"/>
  <c r="AS6" i="67"/>
  <c r="AS5" i="67"/>
  <c r="AH15" i="67"/>
  <c r="AH14" i="67"/>
  <c r="AH12" i="67"/>
  <c r="AH11" i="67"/>
  <c r="AH9" i="67"/>
  <c r="AH8" i="67"/>
  <c r="AH7" i="67"/>
  <c r="AH6" i="67"/>
  <c r="AH5" i="67"/>
  <c r="AF13" i="67"/>
  <c r="AF10" i="67"/>
  <c r="AF16" i="61" l="1"/>
  <c r="AF27" i="60"/>
  <c r="AF27" i="49"/>
  <c r="AF16" i="67"/>
  <c r="AF26" i="67" s="1"/>
  <c r="AF27" i="57"/>
  <c r="AF31" i="57"/>
  <c r="AF23" i="57"/>
  <c r="AF32" i="57"/>
  <c r="AF24" i="57"/>
  <c r="AF26" i="57"/>
  <c r="AF22" i="57"/>
  <c r="AF25" i="57"/>
  <c r="AF28" i="57"/>
  <c r="AF29" i="57"/>
  <c r="AF30" i="61"/>
  <c r="AF26" i="61"/>
  <c r="AF32" i="61"/>
  <c r="AF24" i="61"/>
  <c r="AF31" i="61"/>
  <c r="AF33" i="61"/>
  <c r="AF29" i="61"/>
  <c r="AF25" i="61"/>
  <c r="AF27" i="61"/>
  <c r="AF23" i="61"/>
  <c r="AF29" i="49"/>
  <c r="AF25" i="60"/>
  <c r="AF22" i="49"/>
  <c r="AF26" i="49"/>
  <c r="AF22" i="60"/>
  <c r="AF30" i="60"/>
  <c r="AF28" i="61"/>
  <c r="Q12" i="65"/>
  <c r="AF15" i="46"/>
  <c r="AF27" i="46" s="1"/>
  <c r="AF23" i="49"/>
  <c r="AF31" i="49"/>
  <c r="AF30" i="57"/>
  <c r="AF23" i="60"/>
  <c r="AF31" i="60"/>
  <c r="AF25" i="49"/>
  <c r="AF29" i="60"/>
  <c r="AF30" i="49"/>
  <c r="AF26" i="60"/>
  <c r="AF24" i="49"/>
  <c r="AF28" i="49"/>
  <c r="AF24" i="60"/>
  <c r="AF28" i="60"/>
  <c r="AF12" i="63"/>
  <c r="AF27" i="67"/>
  <c r="T10" i="65"/>
  <c r="AC6" i="65"/>
  <c r="AC7" i="65"/>
  <c r="AC8" i="65"/>
  <c r="AC10" i="65"/>
  <c r="AC11" i="65"/>
  <c r="AC5" i="65"/>
  <c r="T6" i="65"/>
  <c r="T7" i="65"/>
  <c r="T8" i="65"/>
  <c r="T11" i="65"/>
  <c r="T5" i="65"/>
  <c r="P9" i="65"/>
  <c r="P12" i="65" s="1"/>
  <c r="P20" i="65" s="1"/>
  <c r="AJ15" i="61"/>
  <c r="AL6" i="61"/>
  <c r="AL7" i="61"/>
  <c r="AL8" i="61"/>
  <c r="AL9" i="61"/>
  <c r="AL11" i="61"/>
  <c r="AL12" i="61"/>
  <c r="AL14" i="61"/>
  <c r="AL15" i="61"/>
  <c r="AL5" i="61"/>
  <c r="AQ14" i="61"/>
  <c r="AP14" i="61"/>
  <c r="AO14" i="61"/>
  <c r="AN14" i="61"/>
  <c r="AM14" i="61"/>
  <c r="AK14" i="61"/>
  <c r="AJ14" i="61"/>
  <c r="AI14" i="61"/>
  <c r="AI6" i="63"/>
  <c r="AI7" i="63"/>
  <c r="AI8" i="63"/>
  <c r="AI10" i="63"/>
  <c r="AI11" i="63"/>
  <c r="AI5" i="63"/>
  <c r="AE9" i="63"/>
  <c r="AE12" i="63" s="1"/>
  <c r="AF25" i="67" l="1"/>
  <c r="AF30" i="67"/>
  <c r="AF24" i="67"/>
  <c r="AF29" i="67"/>
  <c r="AF23" i="67"/>
  <c r="AF28" i="67"/>
  <c r="S9" i="65"/>
  <c r="Q24" i="65"/>
  <c r="Q20" i="65"/>
  <c r="Q22" i="65"/>
  <c r="Q25" i="65"/>
  <c r="Q19" i="65"/>
  <c r="Q26" i="65"/>
  <c r="Q21" i="65"/>
  <c r="S12" i="65"/>
  <c r="Q23" i="65"/>
  <c r="AF26" i="46"/>
  <c r="AF22" i="46"/>
  <c r="AF28" i="46"/>
  <c r="AF23" i="46"/>
  <c r="AF29" i="46"/>
  <c r="AF25" i="46"/>
  <c r="AF24" i="46"/>
  <c r="AF31" i="46"/>
  <c r="AF32" i="46"/>
  <c r="AF30" i="46"/>
  <c r="AH12" i="63"/>
  <c r="AF22" i="63"/>
  <c r="AF19" i="63"/>
  <c r="AF26" i="63"/>
  <c r="AF25" i="63"/>
  <c r="AF24" i="63"/>
  <c r="AF20" i="63"/>
  <c r="AF23" i="63"/>
  <c r="AE20" i="63"/>
  <c r="AH9" i="63"/>
  <c r="P25" i="65"/>
  <c r="P24" i="65"/>
  <c r="P26" i="65"/>
  <c r="P23" i="65"/>
  <c r="P22" i="65"/>
  <c r="P19" i="65"/>
  <c r="P21" i="65"/>
  <c r="AE19" i="63"/>
  <c r="AE26" i="63"/>
  <c r="AE25" i="63"/>
  <c r="AE24" i="63"/>
  <c r="AE23" i="63"/>
  <c r="AE22" i="63"/>
  <c r="AI6" i="61"/>
  <c r="AI7" i="61"/>
  <c r="AI8" i="61"/>
  <c r="AI9" i="61"/>
  <c r="AI11" i="61"/>
  <c r="AI12" i="61"/>
  <c r="AI15" i="61"/>
  <c r="AI5" i="61"/>
  <c r="AE10" i="61"/>
  <c r="AH10" i="61" s="1"/>
  <c r="AE13" i="61"/>
  <c r="AH13" i="61" s="1"/>
  <c r="AE16" i="61" l="1"/>
  <c r="AR6" i="60"/>
  <c r="AR7" i="60"/>
  <c r="AR8" i="60"/>
  <c r="AR9" i="60"/>
  <c r="AR11" i="60"/>
  <c r="AR5" i="60"/>
  <c r="AI6" i="60"/>
  <c r="AI7" i="60"/>
  <c r="AI8" i="60"/>
  <c r="AI9" i="60"/>
  <c r="AI11" i="60"/>
  <c r="AI14" i="60"/>
  <c r="AI5" i="60"/>
  <c r="AE10" i="60"/>
  <c r="AH10" i="60" s="1"/>
  <c r="AE13" i="60"/>
  <c r="AH13" i="60" s="1"/>
  <c r="AI15" i="67"/>
  <c r="AI11" i="67"/>
  <c r="AE10" i="57"/>
  <c r="AH10" i="57" s="1"/>
  <c r="AE15" i="57"/>
  <c r="AH15" i="57" s="1"/>
  <c r="AE13" i="57"/>
  <c r="AH13" i="57" s="1"/>
  <c r="AI6" i="57"/>
  <c r="AI7" i="57"/>
  <c r="AI8" i="57"/>
  <c r="AI9" i="57"/>
  <c r="AI11" i="57"/>
  <c r="AI14" i="57"/>
  <c r="AI5" i="57"/>
  <c r="AR6" i="57"/>
  <c r="AR7" i="57"/>
  <c r="AR8" i="57"/>
  <c r="AR9" i="57"/>
  <c r="AR11" i="57"/>
  <c r="AR14" i="57"/>
  <c r="AR5" i="57"/>
  <c r="AQ5" i="57"/>
  <c r="AM5" i="57"/>
  <c r="AR6" i="49"/>
  <c r="AR7" i="49"/>
  <c r="AR8" i="49"/>
  <c r="AR9" i="49"/>
  <c r="AR11" i="49"/>
  <c r="AR12" i="49"/>
  <c r="AR14" i="49"/>
  <c r="AR5" i="49"/>
  <c r="AI6" i="49"/>
  <c r="AI7" i="49"/>
  <c r="AI8" i="49"/>
  <c r="AI9" i="49"/>
  <c r="AI11" i="49"/>
  <c r="AI12" i="49"/>
  <c r="AI14" i="49"/>
  <c r="AI5" i="49"/>
  <c r="AJ5" i="49"/>
  <c r="AE10" i="49"/>
  <c r="AH10" i="49" s="1"/>
  <c r="AE13" i="49"/>
  <c r="AH13" i="49" s="1"/>
  <c r="AK5" i="49"/>
  <c r="AL5" i="49"/>
  <c r="AM5" i="49"/>
  <c r="AN5" i="49"/>
  <c r="AO5" i="49"/>
  <c r="AP5" i="49"/>
  <c r="AQ5" i="49"/>
  <c r="AJ6" i="49"/>
  <c r="AK6" i="49"/>
  <c r="AL6" i="49"/>
  <c r="AM6" i="49"/>
  <c r="AN6" i="49"/>
  <c r="AO6" i="49"/>
  <c r="AP6" i="49"/>
  <c r="AQ6" i="49"/>
  <c r="AJ7" i="49"/>
  <c r="AK7" i="49"/>
  <c r="AL7" i="49"/>
  <c r="AM7" i="49"/>
  <c r="AN7" i="49"/>
  <c r="AO7" i="49"/>
  <c r="AP7" i="49"/>
  <c r="AQ7" i="49"/>
  <c r="AJ8" i="49"/>
  <c r="AK8" i="49"/>
  <c r="AL8" i="49"/>
  <c r="AM8" i="49"/>
  <c r="AN8" i="49"/>
  <c r="AO8" i="49"/>
  <c r="AP8" i="49"/>
  <c r="AQ8" i="49"/>
  <c r="AJ9" i="49"/>
  <c r="AK9" i="49"/>
  <c r="AL9" i="49"/>
  <c r="AM9" i="49"/>
  <c r="AN9" i="49"/>
  <c r="AO9" i="49"/>
  <c r="AP9" i="49"/>
  <c r="AQ9" i="49"/>
  <c r="C10" i="49"/>
  <c r="AS10" i="49" s="1"/>
  <c r="D10" i="49"/>
  <c r="E10" i="49"/>
  <c r="F10" i="49"/>
  <c r="G10" i="49"/>
  <c r="H10" i="49"/>
  <c r="I10" i="49"/>
  <c r="J10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Y10" i="49"/>
  <c r="Z10" i="49"/>
  <c r="AA10" i="49"/>
  <c r="AB10" i="49"/>
  <c r="AC10" i="49"/>
  <c r="AD10" i="49"/>
  <c r="AJ11" i="49"/>
  <c r="AK11" i="49"/>
  <c r="AL11" i="49"/>
  <c r="AM11" i="49"/>
  <c r="AN11" i="49"/>
  <c r="AO11" i="49"/>
  <c r="AP11" i="49"/>
  <c r="AQ11" i="49"/>
  <c r="AJ12" i="49"/>
  <c r="AK12" i="49"/>
  <c r="AL12" i="49"/>
  <c r="AM12" i="49"/>
  <c r="AN12" i="49"/>
  <c r="AO12" i="49"/>
  <c r="AP12" i="49"/>
  <c r="AQ12" i="49"/>
  <c r="C13" i="49"/>
  <c r="AS13" i="49" s="1"/>
  <c r="D13" i="49"/>
  <c r="E13" i="49"/>
  <c r="F13" i="49"/>
  <c r="G13" i="49"/>
  <c r="H13" i="49"/>
  <c r="I13" i="49"/>
  <c r="J13" i="49"/>
  <c r="K13" i="49"/>
  <c r="L13" i="49"/>
  <c r="M13" i="49"/>
  <c r="N13" i="49"/>
  <c r="O13" i="49"/>
  <c r="P13" i="49"/>
  <c r="Q13" i="49"/>
  <c r="R13" i="49"/>
  <c r="S13" i="49"/>
  <c r="T13" i="49"/>
  <c r="U13" i="49"/>
  <c r="V13" i="49"/>
  <c r="W13" i="49"/>
  <c r="X13" i="49"/>
  <c r="Y13" i="49"/>
  <c r="Z13" i="49"/>
  <c r="AA13" i="49"/>
  <c r="AB13" i="49"/>
  <c r="AC13" i="49"/>
  <c r="AD13" i="49"/>
  <c r="AJ14" i="49"/>
  <c r="AK14" i="49"/>
  <c r="AL14" i="49"/>
  <c r="AM14" i="49"/>
  <c r="AN14" i="49"/>
  <c r="AO14" i="49"/>
  <c r="AP14" i="49"/>
  <c r="AQ14" i="49"/>
  <c r="AE32" i="57" l="1"/>
  <c r="AE24" i="57"/>
  <c r="AE31" i="57"/>
  <c r="AE23" i="57"/>
  <c r="AE28" i="57"/>
  <c r="AE27" i="57"/>
  <c r="AE30" i="57"/>
  <c r="AE26" i="57"/>
  <c r="AE22" i="57"/>
  <c r="AE29" i="57"/>
  <c r="AE25" i="57"/>
  <c r="AE23" i="61"/>
  <c r="AH16" i="61"/>
  <c r="AE27" i="61"/>
  <c r="X15" i="49"/>
  <c r="AK10" i="49"/>
  <c r="AN10" i="49"/>
  <c r="P15" i="49"/>
  <c r="AR13" i="49"/>
  <c r="AK13" i="49"/>
  <c r="AE24" i="61"/>
  <c r="AE32" i="61"/>
  <c r="AE29" i="61"/>
  <c r="AE26" i="61"/>
  <c r="AE25" i="61"/>
  <c r="AE33" i="61"/>
  <c r="AE31" i="61"/>
  <c r="AE28" i="61"/>
  <c r="AE30" i="61"/>
  <c r="AE15" i="60"/>
  <c r="W15" i="49"/>
  <c r="O15" i="49"/>
  <c r="G15" i="49"/>
  <c r="M15" i="49"/>
  <c r="AJ13" i="49"/>
  <c r="Z15" i="49"/>
  <c r="R15" i="49"/>
  <c r="J15" i="49"/>
  <c r="AE15" i="49"/>
  <c r="Y15" i="49"/>
  <c r="Q15" i="49"/>
  <c r="I15" i="49"/>
  <c r="AP10" i="49"/>
  <c r="AJ10" i="49"/>
  <c r="AO10" i="49"/>
  <c r="AB15" i="49"/>
  <c r="T15" i="49"/>
  <c r="L15" i="49"/>
  <c r="D15" i="49"/>
  <c r="AA15" i="49"/>
  <c r="S15" i="49"/>
  <c r="K15" i="49"/>
  <c r="C15" i="49"/>
  <c r="AS15" i="49" s="1"/>
  <c r="AQ10" i="49"/>
  <c r="AR10" i="49"/>
  <c r="V15" i="49"/>
  <c r="N15" i="49"/>
  <c r="F15" i="49"/>
  <c r="AL10" i="49"/>
  <c r="U15" i="49"/>
  <c r="E15" i="49"/>
  <c r="H15" i="49"/>
  <c r="AM10" i="49"/>
  <c r="AI13" i="49"/>
  <c r="AD15" i="49"/>
  <c r="AD22" i="49" s="1"/>
  <c r="AI10" i="49"/>
  <c r="AC15" i="49"/>
  <c r="AO13" i="49"/>
  <c r="AN13" i="49"/>
  <c r="AQ13" i="49"/>
  <c r="AP13" i="49"/>
  <c r="AM13" i="49"/>
  <c r="AL13" i="49"/>
  <c r="AR7" i="46"/>
  <c r="AR8" i="46"/>
  <c r="AR9" i="46"/>
  <c r="AR11" i="46"/>
  <c r="AR12" i="46"/>
  <c r="AR14" i="46"/>
  <c r="AR5" i="46"/>
  <c r="AI6" i="46"/>
  <c r="AI7" i="46"/>
  <c r="AI8" i="46"/>
  <c r="AI9" i="46"/>
  <c r="AI11" i="46"/>
  <c r="AI12" i="46"/>
  <c r="AI14" i="46"/>
  <c r="AI5" i="46"/>
  <c r="AE10" i="46"/>
  <c r="AE13" i="46"/>
  <c r="AR5" i="67"/>
  <c r="AR6" i="67"/>
  <c r="AR7" i="67"/>
  <c r="AR8" i="67"/>
  <c r="AR9" i="67"/>
  <c r="AR11" i="67"/>
  <c r="AR12" i="67"/>
  <c r="AR14" i="67"/>
  <c r="AR15" i="67"/>
  <c r="AQ5" i="67"/>
  <c r="AI6" i="67"/>
  <c r="AI7" i="67"/>
  <c r="AI8" i="67"/>
  <c r="AI9" i="67"/>
  <c r="AI12" i="67"/>
  <c r="AI14" i="67"/>
  <c r="AI5" i="67"/>
  <c r="AE10" i="67"/>
  <c r="AE13" i="67"/>
  <c r="AH13" i="67" s="1"/>
  <c r="AE30" i="49" l="1"/>
  <c r="AH15" i="49"/>
  <c r="AH15" i="60"/>
  <c r="AH10" i="67"/>
  <c r="AM15" i="49"/>
  <c r="AR15" i="49"/>
  <c r="AE27" i="49"/>
  <c r="AE24" i="49"/>
  <c r="AE23" i="49"/>
  <c r="AE32" i="49"/>
  <c r="AE31" i="49"/>
  <c r="AE29" i="49"/>
  <c r="AE28" i="49"/>
  <c r="AE26" i="49"/>
  <c r="AE25" i="49"/>
  <c r="AE22" i="49"/>
  <c r="AK15" i="49"/>
  <c r="AE22" i="60"/>
  <c r="AE30" i="60"/>
  <c r="AE23" i="60"/>
  <c r="AE31" i="60"/>
  <c r="AE25" i="60"/>
  <c r="AE24" i="60"/>
  <c r="AE32" i="60"/>
  <c r="AE26" i="60"/>
  <c r="AE28" i="60"/>
  <c r="AE29" i="60"/>
  <c r="AE27" i="60"/>
  <c r="AI15" i="49"/>
  <c r="AQ15" i="49"/>
  <c r="AL15" i="49"/>
  <c r="AN15" i="49"/>
  <c r="AO15" i="49"/>
  <c r="AJ15" i="49"/>
  <c r="AP15" i="49"/>
  <c r="AE15" i="46"/>
  <c r="AE16" i="67"/>
  <c r="AE27" i="67" s="1"/>
  <c r="AQ6" i="63"/>
  <c r="AQ7" i="63"/>
  <c r="AQ8" i="63"/>
  <c r="AQ10" i="63"/>
  <c r="AQ11" i="63"/>
  <c r="AQ5" i="63"/>
  <c r="AB6" i="65"/>
  <c r="AB7" i="65"/>
  <c r="AB8" i="65"/>
  <c r="AB10" i="65"/>
  <c r="AB11" i="65"/>
  <c r="AB5" i="65"/>
  <c r="U6" i="65"/>
  <c r="U7" i="65"/>
  <c r="U8" i="65"/>
  <c r="U10" i="65"/>
  <c r="U11" i="65"/>
  <c r="U5" i="65"/>
  <c r="O9" i="65"/>
  <c r="T9" i="65" s="1"/>
  <c r="AJ6" i="63"/>
  <c r="AJ7" i="63"/>
  <c r="AJ8" i="63"/>
  <c r="AJ10" i="63"/>
  <c r="AJ11" i="63"/>
  <c r="AJ5" i="63"/>
  <c r="AD9" i="63"/>
  <c r="AQ6" i="61"/>
  <c r="AQ7" i="61"/>
  <c r="AQ8" i="61"/>
  <c r="AQ9" i="61"/>
  <c r="AQ11" i="61"/>
  <c r="AQ12" i="61"/>
  <c r="AQ15" i="61"/>
  <c r="AQ5" i="61"/>
  <c r="AJ6" i="61"/>
  <c r="AJ7" i="61"/>
  <c r="AJ8" i="61"/>
  <c r="AJ9" i="61"/>
  <c r="AJ11" i="61"/>
  <c r="AJ12" i="61"/>
  <c r="AJ5" i="61"/>
  <c r="AD13" i="61"/>
  <c r="AI13" i="61" s="1"/>
  <c r="AD10" i="61"/>
  <c r="AI10" i="61" s="1"/>
  <c r="AQ6" i="60"/>
  <c r="AQ7" i="60"/>
  <c r="AQ8" i="60"/>
  <c r="AQ9" i="60"/>
  <c r="AQ11" i="60"/>
  <c r="AQ5" i="60"/>
  <c r="AJ6" i="60"/>
  <c r="AJ7" i="60"/>
  <c r="AJ8" i="60"/>
  <c r="AJ9" i="60"/>
  <c r="AJ11" i="60"/>
  <c r="AJ5" i="60"/>
  <c r="AD13" i="60"/>
  <c r="AI13" i="60" s="1"/>
  <c r="AD10" i="60"/>
  <c r="AI10" i="60" s="1"/>
  <c r="AJ6" i="57"/>
  <c r="AJ7" i="57"/>
  <c r="AJ8" i="57"/>
  <c r="AJ9" i="57"/>
  <c r="AJ11" i="57"/>
  <c r="AJ14" i="57"/>
  <c r="AJ5" i="57"/>
  <c r="AQ6" i="57"/>
  <c r="AQ7" i="57"/>
  <c r="AQ8" i="57"/>
  <c r="AQ9" i="57"/>
  <c r="AQ11" i="57"/>
  <c r="AQ14" i="57"/>
  <c r="AK5" i="57"/>
  <c r="AD15" i="57"/>
  <c r="AD32" i="57" s="1"/>
  <c r="AD13" i="57"/>
  <c r="AI13" i="57" s="1"/>
  <c r="AD10" i="57"/>
  <c r="AQ7" i="46"/>
  <c r="AQ8" i="46"/>
  <c r="AQ9" i="46"/>
  <c r="AQ11" i="46"/>
  <c r="AQ12" i="46"/>
  <c r="AQ14" i="46"/>
  <c r="AQ5" i="46"/>
  <c r="AQ6" i="67"/>
  <c r="AQ7" i="67"/>
  <c r="AQ8" i="67"/>
  <c r="AQ9" i="67"/>
  <c r="AQ11" i="67"/>
  <c r="AQ12" i="67"/>
  <c r="AQ14" i="67"/>
  <c r="AQ15" i="67"/>
  <c r="AJ6" i="46"/>
  <c r="AJ7" i="46"/>
  <c r="AJ8" i="46"/>
  <c r="AJ9" i="46"/>
  <c r="AJ11" i="46"/>
  <c r="AJ12" i="46"/>
  <c r="AJ14" i="46"/>
  <c r="AJ5" i="46"/>
  <c r="AD13" i="46"/>
  <c r="AI13" i="46" s="1"/>
  <c r="AD10" i="46"/>
  <c r="AI10" i="46" s="1"/>
  <c r="AJ11" i="67"/>
  <c r="AJ12" i="67"/>
  <c r="AJ14" i="67"/>
  <c r="AJ15" i="67"/>
  <c r="AK11" i="67"/>
  <c r="AJ6" i="67"/>
  <c r="AJ7" i="67"/>
  <c r="AJ8" i="67"/>
  <c r="AJ9" i="67"/>
  <c r="AJ5" i="67"/>
  <c r="AD13" i="67"/>
  <c r="AI13" i="67" s="1"/>
  <c r="AD10" i="67"/>
  <c r="AI10" i="67" s="1"/>
  <c r="AE25" i="46" l="1"/>
  <c r="AE29" i="46"/>
  <c r="AE26" i="46"/>
  <c r="AE32" i="46"/>
  <c r="AE23" i="46"/>
  <c r="AE24" i="46"/>
  <c r="AE22" i="46"/>
  <c r="AE31" i="46"/>
  <c r="AE28" i="46"/>
  <c r="AE27" i="46"/>
  <c r="AE30" i="46"/>
  <c r="AH16" i="67"/>
  <c r="AE23" i="67"/>
  <c r="AE24" i="67"/>
  <c r="AE25" i="67"/>
  <c r="AE28" i="67"/>
  <c r="AE29" i="67"/>
  <c r="AE30" i="67"/>
  <c r="AE26" i="67"/>
  <c r="AD12" i="63"/>
  <c r="AI12" i="63" s="1"/>
  <c r="AI9" i="63"/>
  <c r="AD25" i="57"/>
  <c r="AD29" i="57"/>
  <c r="AD24" i="57"/>
  <c r="AD31" i="57"/>
  <c r="AD22" i="57"/>
  <c r="AD27" i="57"/>
  <c r="AI10" i="57"/>
  <c r="AD30" i="57"/>
  <c r="AD23" i="57"/>
  <c r="AI15" i="57"/>
  <c r="AD28" i="57"/>
  <c r="AD27" i="49"/>
  <c r="AD26" i="57"/>
  <c r="O12" i="65"/>
  <c r="T12" i="65" s="1"/>
  <c r="AD15" i="60"/>
  <c r="AD16" i="61"/>
  <c r="AI16" i="61" s="1"/>
  <c r="AD16" i="67"/>
  <c r="AI16" i="67" s="1"/>
  <c r="AD15" i="46"/>
  <c r="AD30" i="46" s="1"/>
  <c r="X7" i="65"/>
  <c r="W5" i="65"/>
  <c r="AD27" i="60" l="1"/>
  <c r="AI15" i="60"/>
  <c r="AD25" i="63"/>
  <c r="AD23" i="63"/>
  <c r="AD22" i="63"/>
  <c r="AD20" i="63"/>
  <c r="AD19" i="63"/>
  <c r="AD26" i="63"/>
  <c r="AD24" i="63"/>
  <c r="AD31" i="61"/>
  <c r="AD28" i="61"/>
  <c r="AD30" i="60"/>
  <c r="AD29" i="67"/>
  <c r="AD24" i="67"/>
  <c r="AD25" i="67"/>
  <c r="AD23" i="67"/>
  <c r="AD26" i="67"/>
  <c r="AD30" i="67"/>
  <c r="AD28" i="67"/>
  <c r="O21" i="65"/>
  <c r="O22" i="65"/>
  <c r="O24" i="65"/>
  <c r="O25" i="65"/>
  <c r="O26" i="65"/>
  <c r="O19" i="65"/>
  <c r="O23" i="65"/>
  <c r="O20" i="65"/>
  <c r="AD28" i="46"/>
  <c r="AD23" i="46"/>
  <c r="AD22" i="46"/>
  <c r="AD32" i="46"/>
  <c r="AD25" i="46"/>
  <c r="AD29" i="46"/>
  <c r="AD31" i="46"/>
  <c r="AD26" i="46"/>
  <c r="AD24" i="46"/>
  <c r="AD27" i="46"/>
  <c r="AD27" i="67"/>
  <c r="AD29" i="61"/>
  <c r="AD30" i="61"/>
  <c r="AD23" i="61"/>
  <c r="AD24" i="61"/>
  <c r="AD32" i="61"/>
  <c r="AD25" i="61"/>
  <c r="AD33" i="61"/>
  <c r="AD26" i="61"/>
  <c r="AD27" i="61"/>
  <c r="AD24" i="60"/>
  <c r="AD32" i="60"/>
  <c r="AD25" i="60"/>
  <c r="AD28" i="60"/>
  <c r="AD29" i="60"/>
  <c r="AD22" i="60"/>
  <c r="AD26" i="60"/>
  <c r="AD23" i="60"/>
  <c r="AD31" i="60"/>
  <c r="AI15" i="46"/>
  <c r="AD26" i="49"/>
  <c r="AD28" i="49"/>
  <c r="AD29" i="49"/>
  <c r="AD23" i="49"/>
  <c r="AD31" i="49"/>
  <c r="AD25" i="49"/>
  <c r="AD30" i="49"/>
  <c r="AD24" i="49"/>
  <c r="AD32" i="49"/>
  <c r="W11" i="65"/>
  <c r="M12" i="65" l="1"/>
  <c r="L9" i="65"/>
  <c r="K9" i="65"/>
  <c r="K12" i="65" s="1"/>
  <c r="J9" i="65"/>
  <c r="J12" i="65" s="1"/>
  <c r="I9" i="65"/>
  <c r="I12" i="65" s="1"/>
  <c r="H9" i="65"/>
  <c r="H12" i="65" s="1"/>
  <c r="G9" i="65"/>
  <c r="G12" i="65" s="1"/>
  <c r="F9" i="65"/>
  <c r="F12" i="65" s="1"/>
  <c r="E9" i="65"/>
  <c r="E12" i="65" s="1"/>
  <c r="D9" i="65"/>
  <c r="D12" i="65" s="1"/>
  <c r="C9" i="65"/>
  <c r="N9" i="65"/>
  <c r="AA11" i="65"/>
  <c r="AA10" i="65"/>
  <c r="AA8" i="65"/>
  <c r="AA7" i="65"/>
  <c r="AA6" i="65"/>
  <c r="AA5" i="65"/>
  <c r="W10" i="65"/>
  <c r="W8" i="65"/>
  <c r="W7" i="65"/>
  <c r="W6" i="65"/>
  <c r="V11" i="65"/>
  <c r="V10" i="65"/>
  <c r="V8" i="65"/>
  <c r="V5" i="65"/>
  <c r="V6" i="65"/>
  <c r="V7" i="65"/>
  <c r="AP10" i="63"/>
  <c r="AO10" i="63"/>
  <c r="AN10" i="63"/>
  <c r="AM10" i="63"/>
  <c r="AK11" i="63"/>
  <c r="AK10" i="63"/>
  <c r="AK8" i="63"/>
  <c r="AK7" i="63"/>
  <c r="AK6" i="63"/>
  <c r="AK5" i="63"/>
  <c r="AL11" i="63"/>
  <c r="AL10" i="63"/>
  <c r="AL8" i="63"/>
  <c r="AL7" i="63"/>
  <c r="AL6" i="63"/>
  <c r="AL5" i="63"/>
  <c r="AP5" i="63"/>
  <c r="AC9" i="63"/>
  <c r="AB9" i="63"/>
  <c r="AB12" i="63" s="1"/>
  <c r="AA9" i="63"/>
  <c r="AA12" i="63" s="1"/>
  <c r="Z9" i="63"/>
  <c r="Z12" i="63" s="1"/>
  <c r="Y9" i="63"/>
  <c r="Y12" i="63" s="1"/>
  <c r="X9" i="63"/>
  <c r="X12" i="63" s="1"/>
  <c r="W9" i="63"/>
  <c r="W12" i="63" s="1"/>
  <c r="V9" i="63"/>
  <c r="V12" i="63" s="1"/>
  <c r="U9" i="63"/>
  <c r="U12" i="63" s="1"/>
  <c r="T9" i="63"/>
  <c r="T12" i="63" s="1"/>
  <c r="S9" i="63"/>
  <c r="S12" i="63" s="1"/>
  <c r="R9" i="63"/>
  <c r="R12" i="63" s="1"/>
  <c r="Q9" i="63"/>
  <c r="Q12" i="63" s="1"/>
  <c r="P9" i="63"/>
  <c r="P12" i="63" s="1"/>
  <c r="O9" i="63"/>
  <c r="O12" i="63" s="1"/>
  <c r="N9" i="63"/>
  <c r="N12" i="63" s="1"/>
  <c r="M9" i="63"/>
  <c r="M12" i="63" s="1"/>
  <c r="L9" i="63"/>
  <c r="L12" i="63" s="1"/>
  <c r="K9" i="63"/>
  <c r="K12" i="63" s="1"/>
  <c r="J9" i="63"/>
  <c r="J12" i="63" s="1"/>
  <c r="I9" i="63"/>
  <c r="I12" i="63" s="1"/>
  <c r="H9" i="63"/>
  <c r="H12" i="63" s="1"/>
  <c r="G9" i="63"/>
  <c r="G12" i="63" s="1"/>
  <c r="F9" i="63"/>
  <c r="F12" i="63" s="1"/>
  <c r="E9" i="63"/>
  <c r="E12" i="63" s="1"/>
  <c r="D9" i="63"/>
  <c r="D12" i="63" s="1"/>
  <c r="C9" i="63"/>
  <c r="AP11" i="63"/>
  <c r="AP8" i="63"/>
  <c r="AP7" i="63"/>
  <c r="AP6" i="63"/>
  <c r="AK15" i="61"/>
  <c r="AK12" i="61"/>
  <c r="AK11" i="61"/>
  <c r="AK9" i="61"/>
  <c r="AK8" i="61"/>
  <c r="AK7" i="61"/>
  <c r="AK6" i="61"/>
  <c r="AK5" i="61"/>
  <c r="AC13" i="61"/>
  <c r="AJ13" i="61" s="1"/>
  <c r="AB13" i="61"/>
  <c r="AA13" i="61"/>
  <c r="Z13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D13" i="61"/>
  <c r="C13" i="61"/>
  <c r="X10" i="61"/>
  <c r="W10" i="61"/>
  <c r="V10" i="61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Y10" i="61"/>
  <c r="Z10" i="61"/>
  <c r="AA10" i="61"/>
  <c r="AB10" i="61"/>
  <c r="AC10" i="61"/>
  <c r="AJ10" i="61" s="1"/>
  <c r="AP15" i="61"/>
  <c r="AP12" i="61"/>
  <c r="AP11" i="61"/>
  <c r="AP9" i="61"/>
  <c r="AP8" i="61"/>
  <c r="AP7" i="61"/>
  <c r="AP6" i="61"/>
  <c r="AP5" i="61"/>
  <c r="AL6" i="60"/>
  <c r="AL7" i="60"/>
  <c r="AL8" i="60"/>
  <c r="AL9" i="60"/>
  <c r="AL11" i="60"/>
  <c r="AL5" i="60"/>
  <c r="AK11" i="60"/>
  <c r="AK9" i="60"/>
  <c r="AK8" i="60"/>
  <c r="AK7" i="60"/>
  <c r="AK6" i="60"/>
  <c r="AK5" i="60"/>
  <c r="AP11" i="60"/>
  <c r="AP9" i="60"/>
  <c r="AP8" i="60"/>
  <c r="AP7" i="60"/>
  <c r="AP6" i="60"/>
  <c r="AP5" i="60"/>
  <c r="AC13" i="60"/>
  <c r="AB13" i="60"/>
  <c r="AA13" i="60"/>
  <c r="AL13" i="60" s="1"/>
  <c r="Z13" i="60"/>
  <c r="Y13" i="60"/>
  <c r="X13" i="60"/>
  <c r="W13" i="60"/>
  <c r="V13" i="60"/>
  <c r="U13" i="60"/>
  <c r="T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C13" i="60"/>
  <c r="U10" i="60"/>
  <c r="T10" i="60"/>
  <c r="S10" i="60"/>
  <c r="R10" i="60"/>
  <c r="Q10" i="60"/>
  <c r="P10" i="60"/>
  <c r="O10" i="60"/>
  <c r="N10" i="60"/>
  <c r="M10" i="60"/>
  <c r="L10" i="60"/>
  <c r="K10" i="60"/>
  <c r="J10" i="60"/>
  <c r="I10" i="60"/>
  <c r="H10" i="60"/>
  <c r="G10" i="60"/>
  <c r="F10" i="60"/>
  <c r="E10" i="60"/>
  <c r="D10" i="60"/>
  <c r="C10" i="60"/>
  <c r="V10" i="60"/>
  <c r="W10" i="60"/>
  <c r="X10" i="60"/>
  <c r="Y10" i="60"/>
  <c r="Z10" i="60"/>
  <c r="AA10" i="60"/>
  <c r="AB10" i="60"/>
  <c r="AC10" i="60"/>
  <c r="AJ10" i="60" s="1"/>
  <c r="AL13" i="61" l="1"/>
  <c r="AL10" i="61"/>
  <c r="AA15" i="60"/>
  <c r="Y15" i="60"/>
  <c r="AC9" i="65"/>
  <c r="AD9" i="65"/>
  <c r="H15" i="60"/>
  <c r="AR9" i="63"/>
  <c r="AS9" i="63"/>
  <c r="AQ13" i="61"/>
  <c r="AR13" i="61"/>
  <c r="AS13" i="61"/>
  <c r="AQ10" i="61"/>
  <c r="AS10" i="61"/>
  <c r="AR10" i="61"/>
  <c r="C16" i="61"/>
  <c r="AQ16" i="61" s="1"/>
  <c r="AS13" i="60"/>
  <c r="AR13" i="60"/>
  <c r="AS10" i="60"/>
  <c r="AR10" i="60"/>
  <c r="Y16" i="61"/>
  <c r="I16" i="61"/>
  <c r="AQ13" i="60"/>
  <c r="AQ10" i="60"/>
  <c r="AC12" i="63"/>
  <c r="AJ12" i="63" s="1"/>
  <c r="AJ9" i="63"/>
  <c r="AK13" i="60"/>
  <c r="AJ13" i="60"/>
  <c r="N12" i="65"/>
  <c r="U12" i="65" s="1"/>
  <c r="U9" i="65"/>
  <c r="C12" i="65"/>
  <c r="AD12" i="65" s="1"/>
  <c r="AB9" i="65"/>
  <c r="C12" i="63"/>
  <c r="AQ9" i="63"/>
  <c r="AB15" i="60"/>
  <c r="L15" i="60"/>
  <c r="AA16" i="61"/>
  <c r="D16" i="61"/>
  <c r="T16" i="61"/>
  <c r="X16" i="61"/>
  <c r="E16" i="61"/>
  <c r="N15" i="60"/>
  <c r="Z15" i="60"/>
  <c r="F15" i="60"/>
  <c r="AA9" i="65"/>
  <c r="W9" i="65"/>
  <c r="V9" i="65"/>
  <c r="L12" i="65"/>
  <c r="AL9" i="63"/>
  <c r="AK9" i="63"/>
  <c r="AP9" i="63"/>
  <c r="AK13" i="61"/>
  <c r="AP10" i="61"/>
  <c r="AC16" i="61"/>
  <c r="AB16" i="61"/>
  <c r="AK10" i="61"/>
  <c r="Z16" i="61"/>
  <c r="W16" i="61"/>
  <c r="V16" i="61"/>
  <c r="U16" i="61"/>
  <c r="S16" i="61"/>
  <c r="R16" i="61"/>
  <c r="Q16" i="61"/>
  <c r="P16" i="61"/>
  <c r="O16" i="61"/>
  <c r="N16" i="61"/>
  <c r="M16" i="61"/>
  <c r="L16" i="61"/>
  <c r="K16" i="61"/>
  <c r="J16" i="61"/>
  <c r="H16" i="61"/>
  <c r="G16" i="61"/>
  <c r="F16" i="61"/>
  <c r="AP13" i="61"/>
  <c r="C15" i="60"/>
  <c r="D15" i="60"/>
  <c r="E15" i="60"/>
  <c r="G15" i="60"/>
  <c r="I15" i="60"/>
  <c r="J15" i="60"/>
  <c r="K15" i="60"/>
  <c r="M15" i="60"/>
  <c r="O15" i="60"/>
  <c r="P15" i="60"/>
  <c r="Q15" i="60"/>
  <c r="R15" i="60"/>
  <c r="S15" i="60"/>
  <c r="U15" i="60"/>
  <c r="T15" i="60"/>
  <c r="V15" i="60"/>
  <c r="W15" i="60"/>
  <c r="X15" i="60"/>
  <c r="AL10" i="60"/>
  <c r="AP13" i="60"/>
  <c r="AP10" i="60"/>
  <c r="AK10" i="60"/>
  <c r="AC15" i="60"/>
  <c r="AJ15" i="60" s="1"/>
  <c r="K15" i="57"/>
  <c r="J15" i="57"/>
  <c r="I15" i="57"/>
  <c r="H15" i="57"/>
  <c r="G15" i="57"/>
  <c r="F15" i="57"/>
  <c r="E15" i="57"/>
  <c r="D15" i="57"/>
  <c r="C15" i="57"/>
  <c r="AS15" i="57" s="1"/>
  <c r="L15" i="57"/>
  <c r="M15" i="57"/>
  <c r="N15" i="57"/>
  <c r="O15" i="57"/>
  <c r="P15" i="57"/>
  <c r="Q15" i="57"/>
  <c r="R15" i="57"/>
  <c r="S15" i="57"/>
  <c r="T15" i="57"/>
  <c r="U15" i="57"/>
  <c r="V15" i="57"/>
  <c r="W15" i="57"/>
  <c r="X15" i="57"/>
  <c r="Y15" i="57"/>
  <c r="Z15" i="57"/>
  <c r="AA15" i="57"/>
  <c r="AB15" i="57"/>
  <c r="AC15" i="57"/>
  <c r="Y13" i="57"/>
  <c r="X13" i="57"/>
  <c r="W13" i="57"/>
  <c r="V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AS13" i="57" s="1"/>
  <c r="Z13" i="57"/>
  <c r="AA13" i="57"/>
  <c r="AB13" i="57"/>
  <c r="AC13" i="57"/>
  <c r="AJ13" i="57" s="1"/>
  <c r="AO11" i="57"/>
  <c r="AK14" i="57"/>
  <c r="AK11" i="57"/>
  <c r="AK9" i="57"/>
  <c r="AK8" i="57"/>
  <c r="AK7" i="57"/>
  <c r="AK6" i="57"/>
  <c r="AL14" i="57"/>
  <c r="AL11" i="57"/>
  <c r="AL9" i="57"/>
  <c r="AL8" i="57"/>
  <c r="AL7" i="57"/>
  <c r="AL5" i="57"/>
  <c r="AL6" i="57"/>
  <c r="AP14" i="57"/>
  <c r="AP11" i="57"/>
  <c r="AP9" i="57"/>
  <c r="AP8" i="57"/>
  <c r="AP7" i="57"/>
  <c r="AP6" i="57"/>
  <c r="AP5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G10" i="57"/>
  <c r="F10" i="57"/>
  <c r="E10" i="57"/>
  <c r="D10" i="57"/>
  <c r="C10" i="57"/>
  <c r="AS10" i="57" s="1"/>
  <c r="Y10" i="57"/>
  <c r="Z10" i="57"/>
  <c r="AA10" i="57"/>
  <c r="AB10" i="57"/>
  <c r="AC10" i="57"/>
  <c r="AJ10" i="57" s="1"/>
  <c r="AC13" i="46"/>
  <c r="AJ13" i="46" s="1"/>
  <c r="AB13" i="46"/>
  <c r="AA13" i="46"/>
  <c r="Z13" i="46"/>
  <c r="Y13" i="46"/>
  <c r="X13" i="46"/>
  <c r="W13" i="46"/>
  <c r="V13" i="46"/>
  <c r="U13" i="46"/>
  <c r="T13" i="46"/>
  <c r="S13" i="46"/>
  <c r="R13" i="46"/>
  <c r="Q13" i="46"/>
  <c r="P13" i="46"/>
  <c r="O13" i="46"/>
  <c r="N13" i="46"/>
  <c r="M13" i="46"/>
  <c r="AH13" i="46" s="1"/>
  <c r="L13" i="46"/>
  <c r="K13" i="46"/>
  <c r="J13" i="46"/>
  <c r="I13" i="46"/>
  <c r="H13" i="46"/>
  <c r="G13" i="46"/>
  <c r="F13" i="46"/>
  <c r="E13" i="46"/>
  <c r="D13" i="46"/>
  <c r="C13" i="46"/>
  <c r="AS13" i="46" s="1"/>
  <c r="AL14" i="46"/>
  <c r="AL12" i="46"/>
  <c r="AL11" i="46"/>
  <c r="AL9" i="46"/>
  <c r="AL8" i="46"/>
  <c r="AL7" i="46"/>
  <c r="AL5" i="46"/>
  <c r="AK14" i="46"/>
  <c r="AK12" i="46"/>
  <c r="AK11" i="46"/>
  <c r="AK5" i="46"/>
  <c r="AK6" i="46"/>
  <c r="AK7" i="46"/>
  <c r="AK8" i="46"/>
  <c r="AK9" i="46"/>
  <c r="AC10" i="46"/>
  <c r="AJ10" i="46" s="1"/>
  <c r="AB10" i="46"/>
  <c r="AA10" i="46"/>
  <c r="Z10" i="46"/>
  <c r="Y10" i="46"/>
  <c r="X10" i="46"/>
  <c r="W10" i="46"/>
  <c r="V10" i="46"/>
  <c r="U10" i="46"/>
  <c r="T10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C10" i="46"/>
  <c r="AS10" i="46" s="1"/>
  <c r="AP14" i="46"/>
  <c r="AP12" i="46"/>
  <c r="AP11" i="46"/>
  <c r="AP9" i="46"/>
  <c r="AP8" i="46"/>
  <c r="AP7" i="46"/>
  <c r="AP5" i="46"/>
  <c r="N26" i="65" l="1"/>
  <c r="N19" i="65"/>
  <c r="N20" i="65"/>
  <c r="N24" i="65"/>
  <c r="N23" i="65"/>
  <c r="AC20" i="63"/>
  <c r="AL16" i="61"/>
  <c r="AA12" i="65"/>
  <c r="AH10" i="46"/>
  <c r="AQ12" i="63"/>
  <c r="AS12" i="63"/>
  <c r="AR12" i="63"/>
  <c r="AS16" i="61"/>
  <c r="AR16" i="61"/>
  <c r="AS15" i="60"/>
  <c r="AR15" i="60"/>
  <c r="AB12" i="65"/>
  <c r="AC12" i="65"/>
  <c r="AP12" i="63"/>
  <c r="AK12" i="63"/>
  <c r="AC19" i="63"/>
  <c r="AC26" i="63"/>
  <c r="AC25" i="63"/>
  <c r="AC23" i="63"/>
  <c r="AL12" i="63"/>
  <c r="AC22" i="63"/>
  <c r="AC24" i="63"/>
  <c r="AQ15" i="60"/>
  <c r="AQ13" i="57"/>
  <c r="AR13" i="57"/>
  <c r="AQ10" i="57"/>
  <c r="AR10" i="57"/>
  <c r="AQ15" i="57"/>
  <c r="AR15" i="57"/>
  <c r="AC31" i="57"/>
  <c r="AJ15" i="57"/>
  <c r="AC28" i="61"/>
  <c r="AJ16" i="61"/>
  <c r="V12" i="65"/>
  <c r="N21" i="65"/>
  <c r="AR13" i="46"/>
  <c r="AQ13" i="46"/>
  <c r="W12" i="65"/>
  <c r="N25" i="65"/>
  <c r="AR10" i="46"/>
  <c r="AQ10" i="46"/>
  <c r="N22" i="65"/>
  <c r="F15" i="46"/>
  <c r="J15" i="46"/>
  <c r="R15" i="46"/>
  <c r="Z15" i="46"/>
  <c r="E15" i="46"/>
  <c r="M15" i="46"/>
  <c r="Y15" i="46"/>
  <c r="AL13" i="46"/>
  <c r="AC29" i="61"/>
  <c r="AC23" i="61"/>
  <c r="AK16" i="61"/>
  <c r="AC31" i="61"/>
  <c r="AC24" i="61"/>
  <c r="AC26" i="61"/>
  <c r="AC32" i="61"/>
  <c r="AP16" i="61"/>
  <c r="AC30" i="61"/>
  <c r="AC33" i="61"/>
  <c r="AC27" i="61"/>
  <c r="AC25" i="61"/>
  <c r="AL15" i="60"/>
  <c r="AC31" i="60"/>
  <c r="AC23" i="60"/>
  <c r="AK15" i="60"/>
  <c r="AC30" i="60"/>
  <c r="AC26" i="60"/>
  <c r="AC22" i="60"/>
  <c r="AC29" i="60"/>
  <c r="AC25" i="60"/>
  <c r="AP15" i="60"/>
  <c r="AC32" i="60"/>
  <c r="AC28" i="60"/>
  <c r="AC24" i="60"/>
  <c r="AC27" i="60"/>
  <c r="AP13" i="57"/>
  <c r="AL13" i="57"/>
  <c r="AK10" i="57"/>
  <c r="AL10" i="57"/>
  <c r="AP10" i="57"/>
  <c r="AP15" i="57"/>
  <c r="AC23" i="57"/>
  <c r="AC27" i="57"/>
  <c r="AC32" i="57"/>
  <c r="AC24" i="57"/>
  <c r="AC28" i="57"/>
  <c r="AL15" i="57"/>
  <c r="AC25" i="57"/>
  <c r="AC29" i="57"/>
  <c r="AK15" i="57"/>
  <c r="AC22" i="57"/>
  <c r="AC26" i="57"/>
  <c r="AK13" i="57"/>
  <c r="AC30" i="57"/>
  <c r="C15" i="46"/>
  <c r="AS15" i="46" s="1"/>
  <c r="D15" i="46"/>
  <c r="H15" i="46"/>
  <c r="G15" i="46"/>
  <c r="I15" i="46"/>
  <c r="K15" i="46"/>
  <c r="L15" i="46"/>
  <c r="N15" i="46"/>
  <c r="O15" i="46"/>
  <c r="P15" i="46"/>
  <c r="Q15" i="46"/>
  <c r="S15" i="46"/>
  <c r="T15" i="46"/>
  <c r="U15" i="46"/>
  <c r="V15" i="46"/>
  <c r="W15" i="46"/>
  <c r="X15" i="46"/>
  <c r="AA15" i="46"/>
  <c r="AB15" i="46"/>
  <c r="AK10" i="46"/>
  <c r="AL10" i="46"/>
  <c r="AC15" i="46"/>
  <c r="AJ15" i="46" s="1"/>
  <c r="AK13" i="46"/>
  <c r="AP13" i="46"/>
  <c r="AP10" i="46"/>
  <c r="Z13" i="67"/>
  <c r="Y13" i="67"/>
  <c r="X13" i="67"/>
  <c r="W13" i="67"/>
  <c r="V13" i="67"/>
  <c r="U13" i="67"/>
  <c r="T13" i="67"/>
  <c r="S13" i="67"/>
  <c r="R13" i="67"/>
  <c r="Q13" i="67"/>
  <c r="O13" i="67"/>
  <c r="N13" i="67"/>
  <c r="M13" i="67"/>
  <c r="L13" i="67"/>
  <c r="K13" i="67"/>
  <c r="J13" i="67"/>
  <c r="I13" i="67"/>
  <c r="H13" i="67"/>
  <c r="G13" i="67"/>
  <c r="F13" i="67"/>
  <c r="E13" i="67"/>
  <c r="D13" i="67"/>
  <c r="C13" i="67"/>
  <c r="AS13" i="67" s="1"/>
  <c r="AA13" i="67"/>
  <c r="AB13" i="67"/>
  <c r="AC13" i="67"/>
  <c r="W10" i="67"/>
  <c r="V10" i="67"/>
  <c r="U10" i="67"/>
  <c r="T10" i="67"/>
  <c r="S10" i="67"/>
  <c r="R10" i="67"/>
  <c r="Q10" i="67"/>
  <c r="P10" i="67"/>
  <c r="O10" i="67"/>
  <c r="N10" i="67"/>
  <c r="N16" i="67" s="1"/>
  <c r="M10" i="67"/>
  <c r="L10" i="67"/>
  <c r="K10" i="67"/>
  <c r="J10" i="67"/>
  <c r="I10" i="67"/>
  <c r="H10" i="67"/>
  <c r="G10" i="67"/>
  <c r="F10" i="67"/>
  <c r="E10" i="67"/>
  <c r="D10" i="67"/>
  <c r="C10" i="67"/>
  <c r="X10" i="67"/>
  <c r="Y10" i="67"/>
  <c r="Z10" i="67"/>
  <c r="AA10" i="67"/>
  <c r="AB10" i="67"/>
  <c r="AC10" i="67"/>
  <c r="AM11" i="67"/>
  <c r="AP15" i="67"/>
  <c r="AP14" i="67"/>
  <c r="AP12" i="67"/>
  <c r="AP11" i="67"/>
  <c r="AP9" i="67"/>
  <c r="AP8" i="67"/>
  <c r="AP7" i="67"/>
  <c r="AP6" i="67"/>
  <c r="AP5" i="67"/>
  <c r="AL15" i="67"/>
  <c r="AL14" i="67"/>
  <c r="AL12" i="67"/>
  <c r="AL11" i="67"/>
  <c r="AL9" i="67"/>
  <c r="AL8" i="67"/>
  <c r="AL7" i="67"/>
  <c r="AL6" i="67"/>
  <c r="AL5" i="67"/>
  <c r="AK15" i="67"/>
  <c r="AK14" i="67"/>
  <c r="AK12" i="67"/>
  <c r="AK9" i="67"/>
  <c r="AK8" i="67"/>
  <c r="AK7" i="67"/>
  <c r="AK6" i="67"/>
  <c r="AK5" i="67"/>
  <c r="V16" i="67" l="1"/>
  <c r="V26" i="67" s="1"/>
  <c r="U16" i="67"/>
  <c r="U24" i="67" s="1"/>
  <c r="T16" i="67"/>
  <c r="T26" i="67" s="1"/>
  <c r="R16" i="67"/>
  <c r="R24" i="67" s="1"/>
  <c r="AH15" i="46"/>
  <c r="M16" i="67"/>
  <c r="M28" i="67" s="1"/>
  <c r="Q16" i="67"/>
  <c r="Q24" i="67" s="1"/>
  <c r="Y16" i="67"/>
  <c r="Y30" i="67" s="1"/>
  <c r="J16" i="67"/>
  <c r="J25" i="67" s="1"/>
  <c r="I16" i="67"/>
  <c r="I30" i="67" s="1"/>
  <c r="H16" i="67"/>
  <c r="H30" i="67" s="1"/>
  <c r="F16" i="67"/>
  <c r="F25" i="67" s="1"/>
  <c r="AS10" i="67"/>
  <c r="C16" i="67"/>
  <c r="AS16" i="67" s="1"/>
  <c r="AR13" i="67"/>
  <c r="AQ13" i="67"/>
  <c r="AR15" i="46"/>
  <c r="AQ15" i="46"/>
  <c r="AR10" i="67"/>
  <c r="AQ10" i="67"/>
  <c r="AK10" i="67"/>
  <c r="AJ10" i="67"/>
  <c r="AC16" i="67"/>
  <c r="AC24" i="67" s="1"/>
  <c r="AJ13" i="67"/>
  <c r="G16" i="67"/>
  <c r="G26" i="67" s="1"/>
  <c r="K16" i="67"/>
  <c r="K24" i="67" s="1"/>
  <c r="O16" i="67"/>
  <c r="O24" i="67" s="1"/>
  <c r="S16" i="67"/>
  <c r="S24" i="67" s="1"/>
  <c r="W16" i="67"/>
  <c r="W24" i="67" s="1"/>
  <c r="AP13" i="67"/>
  <c r="X16" i="67"/>
  <c r="X23" i="67" s="1"/>
  <c r="AL10" i="67"/>
  <c r="AP10" i="67"/>
  <c r="AP15" i="46"/>
  <c r="AK15" i="46"/>
  <c r="AC32" i="46"/>
  <c r="AC28" i="46"/>
  <c r="AL15" i="46"/>
  <c r="AC25" i="46"/>
  <c r="AC24" i="46"/>
  <c r="AC29" i="46"/>
  <c r="AC26" i="46"/>
  <c r="AC31" i="46"/>
  <c r="AC23" i="46"/>
  <c r="AC30" i="46"/>
  <c r="AC22" i="46"/>
  <c r="AC27" i="46"/>
  <c r="D16" i="67"/>
  <c r="D28" i="67" s="1"/>
  <c r="E16" i="67"/>
  <c r="E29" i="67" s="1"/>
  <c r="L16" i="67"/>
  <c r="L30" i="67" s="1"/>
  <c r="P16" i="67"/>
  <c r="P26" i="67" s="1"/>
  <c r="Z16" i="67"/>
  <c r="Z26" i="67" s="1"/>
  <c r="AA16" i="67"/>
  <c r="AB16" i="67"/>
  <c r="AB26" i="67" s="1"/>
  <c r="AK13" i="67"/>
  <c r="AL13" i="67"/>
  <c r="AM6" i="67"/>
  <c r="AN6" i="67"/>
  <c r="AO6" i="67"/>
  <c r="AM8" i="67"/>
  <c r="AN8" i="67"/>
  <c r="AO8" i="67"/>
  <c r="AM9" i="67"/>
  <c r="AN9" i="67"/>
  <c r="AO9" i="67"/>
  <c r="AN11" i="67"/>
  <c r="AO11" i="67"/>
  <c r="AM12" i="67"/>
  <c r="AN12" i="67"/>
  <c r="AO12" i="67"/>
  <c r="AM13" i="67"/>
  <c r="AN13" i="67"/>
  <c r="AO13" i="67"/>
  <c r="AM14" i="67"/>
  <c r="AN14" i="67"/>
  <c r="AO14" i="67"/>
  <c r="AM7" i="67"/>
  <c r="AN7" i="67"/>
  <c r="M30" i="67"/>
  <c r="V28" i="67"/>
  <c r="N30" i="67"/>
  <c r="J30" i="67"/>
  <c r="J28" i="67"/>
  <c r="M26" i="67"/>
  <c r="H26" i="67"/>
  <c r="T24" i="67"/>
  <c r="M24" i="67"/>
  <c r="V23" i="67"/>
  <c r="T23" i="67"/>
  <c r="N23" i="67"/>
  <c r="M23" i="67"/>
  <c r="J23" i="67"/>
  <c r="X6" i="65"/>
  <c r="Y6" i="65"/>
  <c r="Z6" i="65"/>
  <c r="Y7" i="65"/>
  <c r="Z7" i="65"/>
  <c r="X8" i="65"/>
  <c r="Y8" i="65"/>
  <c r="Y10" i="65"/>
  <c r="Z10" i="65"/>
  <c r="Z5" i="65"/>
  <c r="X5" i="65"/>
  <c r="AB24" i="63"/>
  <c r="AB19" i="63"/>
  <c r="AB20" i="63"/>
  <c r="AB26" i="63"/>
  <c r="D19" i="63"/>
  <c r="E19" i="63"/>
  <c r="F24" i="63"/>
  <c r="G19" i="63"/>
  <c r="H19" i="63"/>
  <c r="K20" i="63"/>
  <c r="L23" i="63"/>
  <c r="M19" i="63"/>
  <c r="N19" i="63"/>
  <c r="O25" i="63"/>
  <c r="P19" i="63"/>
  <c r="Q19" i="63"/>
  <c r="R19" i="63"/>
  <c r="U20" i="63"/>
  <c r="V19" i="63"/>
  <c r="W19" i="63"/>
  <c r="X19" i="63"/>
  <c r="Y19" i="63"/>
  <c r="Z19" i="63"/>
  <c r="AA19" i="63"/>
  <c r="D20" i="63"/>
  <c r="E20" i="63"/>
  <c r="F20" i="63"/>
  <c r="G20" i="63"/>
  <c r="H20" i="63"/>
  <c r="I20" i="63"/>
  <c r="J20" i="63"/>
  <c r="N20" i="63"/>
  <c r="P20" i="63"/>
  <c r="Q23" i="63"/>
  <c r="R20" i="63"/>
  <c r="T20" i="63"/>
  <c r="W20" i="63"/>
  <c r="Y20" i="63"/>
  <c r="Z20" i="63"/>
  <c r="AA20" i="63"/>
  <c r="K23" i="63"/>
  <c r="T23" i="63"/>
  <c r="E22" i="63"/>
  <c r="F22" i="63"/>
  <c r="G22" i="63"/>
  <c r="H22" i="63"/>
  <c r="I22" i="63"/>
  <c r="J22" i="63"/>
  <c r="K22" i="63"/>
  <c r="L22" i="63"/>
  <c r="N22" i="63"/>
  <c r="O22" i="63"/>
  <c r="P22" i="63"/>
  <c r="Q22" i="63"/>
  <c r="R22" i="63"/>
  <c r="T22" i="63"/>
  <c r="U22" i="63"/>
  <c r="W22" i="63"/>
  <c r="Y22" i="63"/>
  <c r="Z22" i="63"/>
  <c r="AA22" i="63"/>
  <c r="E25" i="63"/>
  <c r="F23" i="63"/>
  <c r="H23" i="63"/>
  <c r="I23" i="63"/>
  <c r="J23" i="63"/>
  <c r="N25" i="63"/>
  <c r="O23" i="63"/>
  <c r="R23" i="63"/>
  <c r="S23" i="63"/>
  <c r="W23" i="63"/>
  <c r="X23" i="63"/>
  <c r="AA23" i="63"/>
  <c r="D24" i="63"/>
  <c r="E24" i="63"/>
  <c r="G24" i="63"/>
  <c r="H24" i="63"/>
  <c r="I24" i="63"/>
  <c r="K24" i="63"/>
  <c r="L24" i="63"/>
  <c r="M24" i="63"/>
  <c r="N24" i="63"/>
  <c r="P24" i="63"/>
  <c r="Q24" i="63"/>
  <c r="R24" i="63"/>
  <c r="T24" i="63"/>
  <c r="U24" i="63"/>
  <c r="V24" i="63"/>
  <c r="W24" i="63"/>
  <c r="Y24" i="63"/>
  <c r="Z24" i="63"/>
  <c r="AA24" i="63"/>
  <c r="H25" i="63"/>
  <c r="J25" i="63"/>
  <c r="R25" i="63"/>
  <c r="U25" i="63"/>
  <c r="X25" i="63"/>
  <c r="D26" i="63"/>
  <c r="E26" i="63"/>
  <c r="G26" i="63"/>
  <c r="H26" i="63"/>
  <c r="I26" i="63"/>
  <c r="J26" i="63"/>
  <c r="K26" i="63"/>
  <c r="M26" i="63"/>
  <c r="N26" i="63"/>
  <c r="P26" i="63"/>
  <c r="Q26" i="63"/>
  <c r="R26" i="63"/>
  <c r="S26" i="63"/>
  <c r="T26" i="63"/>
  <c r="V26" i="63"/>
  <c r="W26" i="63"/>
  <c r="Y26" i="63"/>
  <c r="Z26" i="63"/>
  <c r="AA26" i="63"/>
  <c r="C20" i="63"/>
  <c r="AN8" i="63"/>
  <c r="C22" i="63"/>
  <c r="C19" i="63"/>
  <c r="AM5" i="63"/>
  <c r="AN5" i="63"/>
  <c r="AO5" i="63"/>
  <c r="AM6" i="63"/>
  <c r="AN6" i="63"/>
  <c r="AO6" i="63"/>
  <c r="AO7" i="63"/>
  <c r="AM8" i="63"/>
  <c r="AO8" i="63"/>
  <c r="AM12" i="63"/>
  <c r="AM9" i="61"/>
  <c r="AB30" i="60"/>
  <c r="AM9" i="60"/>
  <c r="AO9" i="60"/>
  <c r="AM6" i="60"/>
  <c r="AB27" i="60"/>
  <c r="V27" i="60"/>
  <c r="Q27" i="60"/>
  <c r="H27" i="60"/>
  <c r="G31" i="60"/>
  <c r="D31" i="60"/>
  <c r="AB22" i="60"/>
  <c r="Z28" i="60"/>
  <c r="Y29" i="60"/>
  <c r="W25" i="60"/>
  <c r="V22" i="60"/>
  <c r="T25" i="60"/>
  <c r="Q28" i="60"/>
  <c r="N25" i="60"/>
  <c r="K25" i="60"/>
  <c r="H28" i="60"/>
  <c r="E25" i="60"/>
  <c r="L27" i="57"/>
  <c r="O27" i="57"/>
  <c r="P31" i="57"/>
  <c r="Q31" i="57"/>
  <c r="S27" i="57"/>
  <c r="T31" i="57"/>
  <c r="U27" i="57"/>
  <c r="W30" i="57"/>
  <c r="Y31" i="57"/>
  <c r="Z31" i="57"/>
  <c r="AB27" i="57"/>
  <c r="C30" i="57"/>
  <c r="AN11" i="57"/>
  <c r="K24" i="57"/>
  <c r="Z25" i="57"/>
  <c r="AM9" i="57"/>
  <c r="Z26" i="57"/>
  <c r="W26" i="57"/>
  <c r="K26" i="57"/>
  <c r="W25" i="57"/>
  <c r="Q25" i="57"/>
  <c r="T24" i="57"/>
  <c r="Z23" i="57"/>
  <c r="W23" i="57"/>
  <c r="Q23" i="57"/>
  <c r="H23" i="57"/>
  <c r="Q22" i="57"/>
  <c r="Z22" i="57"/>
  <c r="X24" i="57"/>
  <c r="W24" i="57"/>
  <c r="V29" i="57"/>
  <c r="U32" i="57"/>
  <c r="S26" i="57"/>
  <c r="R22" i="57"/>
  <c r="O29" i="57"/>
  <c r="N26" i="57"/>
  <c r="M31" i="57"/>
  <c r="L32" i="57"/>
  <c r="K25" i="57"/>
  <c r="J29" i="57"/>
  <c r="I22" i="57"/>
  <c r="G25" i="57"/>
  <c r="AM6" i="61"/>
  <c r="U30" i="60"/>
  <c r="AN11" i="60"/>
  <c r="U26" i="60"/>
  <c r="L26" i="60"/>
  <c r="AA25" i="60"/>
  <c r="O25" i="60"/>
  <c r="AN8" i="60"/>
  <c r="C25" i="60"/>
  <c r="X23" i="60"/>
  <c r="AN5" i="60"/>
  <c r="C22" i="60"/>
  <c r="F22" i="60"/>
  <c r="I22" i="60"/>
  <c r="L22" i="60"/>
  <c r="O22" i="60"/>
  <c r="R22" i="60"/>
  <c r="U22" i="60"/>
  <c r="X22" i="60"/>
  <c r="AA22" i="60"/>
  <c r="F23" i="60"/>
  <c r="R23" i="60"/>
  <c r="AA23" i="60"/>
  <c r="X24" i="60"/>
  <c r="AA24" i="60"/>
  <c r="F26" i="60"/>
  <c r="O26" i="60"/>
  <c r="X26" i="60"/>
  <c r="L28" i="60"/>
  <c r="O28" i="60"/>
  <c r="I30" i="60"/>
  <c r="R30" i="60"/>
  <c r="AA30" i="60"/>
  <c r="F25" i="60"/>
  <c r="AN15" i="60"/>
  <c r="O23" i="60"/>
  <c r="O24" i="60"/>
  <c r="R24" i="60"/>
  <c r="U24" i="60"/>
  <c r="R25" i="60"/>
  <c r="U25" i="60"/>
  <c r="F30" i="60"/>
  <c r="O30" i="60"/>
  <c r="X30" i="60"/>
  <c r="C28" i="60"/>
  <c r="Z27" i="60"/>
  <c r="I31" i="60"/>
  <c r="O27" i="60"/>
  <c r="E32" i="60"/>
  <c r="E29" i="60"/>
  <c r="H32" i="60"/>
  <c r="H29" i="60"/>
  <c r="K32" i="60"/>
  <c r="K29" i="60"/>
  <c r="N32" i="60"/>
  <c r="N29" i="60"/>
  <c r="Q32" i="60"/>
  <c r="Q29" i="60"/>
  <c r="T32" i="60"/>
  <c r="T29" i="60"/>
  <c r="W32" i="60"/>
  <c r="W29" i="60"/>
  <c r="Z32" i="60"/>
  <c r="Z29" i="60"/>
  <c r="E23" i="60"/>
  <c r="H23" i="60"/>
  <c r="E24" i="60"/>
  <c r="N24" i="60"/>
  <c r="W24" i="60"/>
  <c r="AO5" i="60"/>
  <c r="N23" i="60"/>
  <c r="Q23" i="60"/>
  <c r="T23" i="60"/>
  <c r="W23" i="60"/>
  <c r="Z23" i="60"/>
  <c r="AN6" i="60"/>
  <c r="AM7" i="60"/>
  <c r="AO8" i="60"/>
  <c r="E26" i="60"/>
  <c r="H26" i="60"/>
  <c r="K26" i="60"/>
  <c r="N26" i="60"/>
  <c r="Q26" i="60"/>
  <c r="T26" i="60"/>
  <c r="W26" i="60"/>
  <c r="Z26" i="60"/>
  <c r="AN9" i="60"/>
  <c r="AO11" i="60"/>
  <c r="E30" i="60"/>
  <c r="H30" i="60"/>
  <c r="K30" i="60"/>
  <c r="N30" i="60"/>
  <c r="Q30" i="60"/>
  <c r="T30" i="60"/>
  <c r="W30" i="60"/>
  <c r="AN13" i="60"/>
  <c r="J31" i="60"/>
  <c r="M31" i="60"/>
  <c r="P31" i="60"/>
  <c r="S31" i="60"/>
  <c r="V31" i="60"/>
  <c r="C32" i="60"/>
  <c r="C29" i="60"/>
  <c r="F32" i="60"/>
  <c r="F29" i="60"/>
  <c r="I32" i="60"/>
  <c r="I29" i="60"/>
  <c r="L32" i="60"/>
  <c r="L29" i="60"/>
  <c r="O32" i="60"/>
  <c r="O29" i="60"/>
  <c r="R32" i="60"/>
  <c r="R29" i="60"/>
  <c r="U32" i="60"/>
  <c r="U29" i="60"/>
  <c r="X32" i="60"/>
  <c r="X29" i="60"/>
  <c r="AA32" i="60"/>
  <c r="AA29" i="60"/>
  <c r="AO15" i="60"/>
  <c r="E22" i="60"/>
  <c r="H22" i="60"/>
  <c r="K22" i="60"/>
  <c r="N22" i="60"/>
  <c r="Q22" i="60"/>
  <c r="T22" i="60"/>
  <c r="W22" i="60"/>
  <c r="Z22" i="60"/>
  <c r="AB26" i="60"/>
  <c r="G32" i="60"/>
  <c r="P32" i="60"/>
  <c r="Y32" i="60"/>
  <c r="AO7" i="60"/>
  <c r="F31" i="60"/>
  <c r="L27" i="60"/>
  <c r="R27" i="60"/>
  <c r="X27" i="60"/>
  <c r="AM5" i="60"/>
  <c r="AO6" i="60"/>
  <c r="AN7" i="60"/>
  <c r="AM8" i="60"/>
  <c r="AM11" i="60"/>
  <c r="AO13" i="60"/>
  <c r="E31" i="60"/>
  <c r="H31" i="60"/>
  <c r="K31" i="60"/>
  <c r="N31" i="60"/>
  <c r="AM15" i="60"/>
  <c r="O25" i="57"/>
  <c r="F25" i="57"/>
  <c r="U24" i="57"/>
  <c r="L30" i="57"/>
  <c r="O22" i="57"/>
  <c r="O24" i="57"/>
  <c r="X23" i="57"/>
  <c r="U23" i="57"/>
  <c r="O23" i="57"/>
  <c r="L23" i="57"/>
  <c r="L26" i="57"/>
  <c r="F28" i="57"/>
  <c r="AN9" i="57"/>
  <c r="AN8" i="57"/>
  <c r="AM8" i="57"/>
  <c r="AN5" i="57"/>
  <c r="AB22" i="57"/>
  <c r="AO6" i="57"/>
  <c r="R27" i="57"/>
  <c r="H27" i="57"/>
  <c r="N27" i="57"/>
  <c r="N22" i="57"/>
  <c r="T22" i="57"/>
  <c r="T27" i="57"/>
  <c r="W22" i="57"/>
  <c r="AM6" i="57"/>
  <c r="AA24" i="57"/>
  <c r="AN7" i="57"/>
  <c r="I32" i="57"/>
  <c r="R32" i="57"/>
  <c r="X32" i="57"/>
  <c r="AN15" i="57"/>
  <c r="L25" i="57"/>
  <c r="AA26" i="57"/>
  <c r="Y30" i="57"/>
  <c r="F32" i="57"/>
  <c r="G27" i="57"/>
  <c r="J22" i="57"/>
  <c r="P22" i="57"/>
  <c r="P27" i="57"/>
  <c r="S22" i="57"/>
  <c r="Y22" i="57"/>
  <c r="Y27" i="57"/>
  <c r="Z24" i="57"/>
  <c r="AM7" i="57"/>
  <c r="M22" i="57"/>
  <c r="K22" i="57"/>
  <c r="K27" i="57"/>
  <c r="Q27" i="57"/>
  <c r="AO5" i="57"/>
  <c r="AN6" i="57"/>
  <c r="AO7" i="57"/>
  <c r="AB26" i="57"/>
  <c r="AO9" i="57"/>
  <c r="H28" i="57"/>
  <c r="H30" i="57"/>
  <c r="K30" i="57"/>
  <c r="K28" i="57"/>
  <c r="N28" i="57"/>
  <c r="N30" i="57"/>
  <c r="Q28" i="57"/>
  <c r="Q30" i="57"/>
  <c r="Z28" i="57"/>
  <c r="AM11" i="57"/>
  <c r="AB29" i="57"/>
  <c r="F30" i="57"/>
  <c r="H22" i="57"/>
  <c r="V22" i="57"/>
  <c r="W28" i="57"/>
  <c r="I25" i="57"/>
  <c r="R25" i="57"/>
  <c r="AA25" i="57"/>
  <c r="AO8" i="57"/>
  <c r="L28" i="57"/>
  <c r="O30" i="57"/>
  <c r="U28" i="57"/>
  <c r="X30" i="57"/>
  <c r="H29" i="57"/>
  <c r="K29" i="57"/>
  <c r="N29" i="57"/>
  <c r="Q29" i="57"/>
  <c r="T29" i="57"/>
  <c r="W29" i="57"/>
  <c r="Z29" i="57"/>
  <c r="R28" i="57"/>
  <c r="X28" i="57"/>
  <c r="O26" i="57"/>
  <c r="X26" i="57"/>
  <c r="R29" i="57"/>
  <c r="AA29" i="57"/>
  <c r="H32" i="57"/>
  <c r="K32" i="57"/>
  <c r="N32" i="57"/>
  <c r="Q32" i="57"/>
  <c r="T32" i="57"/>
  <c r="W32" i="57"/>
  <c r="Z32" i="57"/>
  <c r="AM15" i="57"/>
  <c r="AA28" i="57"/>
  <c r="F31" i="57"/>
  <c r="E24" i="57"/>
  <c r="C29" i="57"/>
  <c r="O31" i="60"/>
  <c r="L31" i="60"/>
  <c r="I27" i="60"/>
  <c r="Z31" i="60"/>
  <c r="F27" i="60"/>
  <c r="Z30" i="60"/>
  <c r="U27" i="60"/>
  <c r="U31" i="60"/>
  <c r="C27" i="60"/>
  <c r="C31" i="60"/>
  <c r="AM10" i="60"/>
  <c r="M30" i="57"/>
  <c r="P30" i="57"/>
  <c r="Z30" i="57"/>
  <c r="AM13" i="57"/>
  <c r="D30" i="57"/>
  <c r="AB30" i="57"/>
  <c r="AO13" i="57"/>
  <c r="J30" i="57"/>
  <c r="U30" i="57"/>
  <c r="S30" i="57"/>
  <c r="V30" i="57"/>
  <c r="G30" i="57"/>
  <c r="AA30" i="57"/>
  <c r="AN13" i="57"/>
  <c r="AA27" i="57"/>
  <c r="Z27" i="57"/>
  <c r="X30" i="49"/>
  <c r="V32" i="49"/>
  <c r="V29" i="49"/>
  <c r="V24" i="49"/>
  <c r="V28" i="49"/>
  <c r="V30" i="49"/>
  <c r="V22" i="49"/>
  <c r="V23" i="49"/>
  <c r="V25" i="49"/>
  <c r="U30" i="49"/>
  <c r="L22" i="49"/>
  <c r="I22" i="49"/>
  <c r="D28" i="49"/>
  <c r="Z23" i="49"/>
  <c r="R25" i="49"/>
  <c r="G32" i="49"/>
  <c r="Z26" i="49"/>
  <c r="M25" i="49"/>
  <c r="O31" i="49"/>
  <c r="AB27" i="49"/>
  <c r="L30" i="49"/>
  <c r="L28" i="49"/>
  <c r="L25" i="49"/>
  <c r="L23" i="49"/>
  <c r="L32" i="49"/>
  <c r="K27" i="49"/>
  <c r="R30" i="49"/>
  <c r="R32" i="49"/>
  <c r="R22" i="49"/>
  <c r="R23" i="49"/>
  <c r="E28" i="49"/>
  <c r="R29" i="49"/>
  <c r="E32" i="49"/>
  <c r="R28" i="49"/>
  <c r="E23" i="49"/>
  <c r="E22" i="49"/>
  <c r="E24" i="49"/>
  <c r="Q27" i="49"/>
  <c r="E26" i="49"/>
  <c r="E25" i="49"/>
  <c r="E27" i="49"/>
  <c r="X27" i="49"/>
  <c r="G22" i="49"/>
  <c r="O26" i="49"/>
  <c r="O29" i="49"/>
  <c r="O22" i="49"/>
  <c r="O25" i="49"/>
  <c r="O23" i="49"/>
  <c r="O24" i="49"/>
  <c r="O32" i="49"/>
  <c r="O28" i="49"/>
  <c r="O30" i="49"/>
  <c r="N23" i="49"/>
  <c r="N25" i="49"/>
  <c r="N32" i="49"/>
  <c r="K23" i="49"/>
  <c r="K25" i="49"/>
  <c r="K24" i="49"/>
  <c r="K28" i="49"/>
  <c r="K22" i="49"/>
  <c r="K26" i="49"/>
  <c r="K32" i="49"/>
  <c r="P32" i="49"/>
  <c r="P25" i="49"/>
  <c r="P22" i="49"/>
  <c r="P29" i="49"/>
  <c r="P26" i="49"/>
  <c r="P23" i="49"/>
  <c r="P28" i="49"/>
  <c r="P30" i="49"/>
  <c r="O27" i="49"/>
  <c r="N27" i="49"/>
  <c r="J29" i="49"/>
  <c r="J26" i="49"/>
  <c r="J25" i="49"/>
  <c r="J32" i="49"/>
  <c r="J28" i="49"/>
  <c r="J23" i="49"/>
  <c r="J22" i="49"/>
  <c r="J30" i="49"/>
  <c r="Q32" i="49"/>
  <c r="Q22" i="49"/>
  <c r="AA32" i="49"/>
  <c r="AA23" i="49"/>
  <c r="AA26" i="49"/>
  <c r="AA25" i="49"/>
  <c r="AA29" i="49"/>
  <c r="AA28" i="49"/>
  <c r="AA22" i="49"/>
  <c r="AA24" i="49"/>
  <c r="S32" i="49"/>
  <c r="S23" i="49"/>
  <c r="S22" i="49"/>
  <c r="S29" i="49"/>
  <c r="S28" i="49"/>
  <c r="S26" i="49"/>
  <c r="S25" i="49"/>
  <c r="S30" i="49"/>
  <c r="U32" i="49"/>
  <c r="U29" i="49"/>
  <c r="U26" i="49"/>
  <c r="U23" i="49"/>
  <c r="U25" i="49"/>
  <c r="U28" i="49"/>
  <c r="U24" i="49"/>
  <c r="U22" i="49"/>
  <c r="Y28" i="49"/>
  <c r="Y22" i="49"/>
  <c r="Y25" i="49"/>
  <c r="Y32" i="49"/>
  <c r="Y23" i="49"/>
  <c r="Y29" i="49"/>
  <c r="Y26" i="49"/>
  <c r="Y24" i="49"/>
  <c r="Y30" i="49"/>
  <c r="AA27" i="49"/>
  <c r="U31" i="49"/>
  <c r="Y31" i="49"/>
  <c r="W23" i="49"/>
  <c r="W22" i="49"/>
  <c r="W32" i="49"/>
  <c r="W26" i="49"/>
  <c r="W25" i="49"/>
  <c r="W28" i="49"/>
  <c r="T23" i="49"/>
  <c r="T25" i="49"/>
  <c r="T32" i="49"/>
  <c r="T24" i="49"/>
  <c r="T22" i="49"/>
  <c r="T28" i="49"/>
  <c r="U27" i="49"/>
  <c r="Y27" i="49"/>
  <c r="X29" i="49"/>
  <c r="X25" i="49"/>
  <c r="X24" i="49"/>
  <c r="X22" i="49"/>
  <c r="X23" i="49"/>
  <c r="X32" i="49"/>
  <c r="X26" i="49"/>
  <c r="X28" i="49"/>
  <c r="Z32" i="46"/>
  <c r="Q32" i="46"/>
  <c r="L32" i="46"/>
  <c r="C32" i="46"/>
  <c r="H32" i="46"/>
  <c r="O32" i="46"/>
  <c r="F32" i="46"/>
  <c r="W32" i="46"/>
  <c r="N32" i="46"/>
  <c r="E32" i="46"/>
  <c r="I32" i="46"/>
  <c r="J32" i="46"/>
  <c r="M32" i="46"/>
  <c r="P32" i="46"/>
  <c r="D32" i="46"/>
  <c r="G32" i="46"/>
  <c r="X32" i="46"/>
  <c r="S32" i="46"/>
  <c r="Q23" i="46"/>
  <c r="R32" i="46"/>
  <c r="Y32" i="46"/>
  <c r="V32" i="46"/>
  <c r="Q22" i="46"/>
  <c r="D22" i="46"/>
  <c r="S23" i="46"/>
  <c r="C23" i="46"/>
  <c r="W24" i="46"/>
  <c r="M22" i="46"/>
  <c r="E22" i="46"/>
  <c r="AB23" i="46"/>
  <c r="P23" i="46"/>
  <c r="E23" i="46"/>
  <c r="Y24" i="46"/>
  <c r="S24" i="46"/>
  <c r="AB32" i="46"/>
  <c r="Z22" i="46"/>
  <c r="P22" i="46"/>
  <c r="N22" i="46"/>
  <c r="C22" i="46"/>
  <c r="W23" i="46"/>
  <c r="M23" i="46"/>
  <c r="G23" i="46"/>
  <c r="D23" i="46"/>
  <c r="M24" i="46"/>
  <c r="H24" i="46"/>
  <c r="W22" i="46"/>
  <c r="V22" i="46"/>
  <c r="S22" i="46"/>
  <c r="J22" i="46"/>
  <c r="H22" i="46"/>
  <c r="G22" i="46"/>
  <c r="Z23" i="46"/>
  <c r="V23" i="46"/>
  <c r="N23" i="46"/>
  <c r="J23" i="46"/>
  <c r="H23" i="46"/>
  <c r="Z24" i="46"/>
  <c r="P24" i="46"/>
  <c r="N24" i="46"/>
  <c r="J24" i="46"/>
  <c r="D24" i="46"/>
  <c r="C29" i="46"/>
  <c r="C30" i="46"/>
  <c r="Z25" i="46"/>
  <c r="W25" i="46"/>
  <c r="Q25" i="46"/>
  <c r="N25" i="46"/>
  <c r="H25" i="46"/>
  <c r="F25" i="46"/>
  <c r="C25" i="46"/>
  <c r="Z26" i="46"/>
  <c r="W26" i="46"/>
  <c r="Q26" i="46"/>
  <c r="N26" i="46"/>
  <c r="H26" i="46"/>
  <c r="F26" i="46"/>
  <c r="C26" i="46"/>
  <c r="V24" i="46"/>
  <c r="Q24" i="46"/>
  <c r="G24" i="46"/>
  <c r="E24" i="46"/>
  <c r="C24" i="46"/>
  <c r="Z29" i="46"/>
  <c r="W29" i="46"/>
  <c r="Q29" i="46"/>
  <c r="N29" i="46"/>
  <c r="E29" i="46"/>
  <c r="Z28" i="46"/>
  <c r="AB25" i="46"/>
  <c r="Y25" i="46"/>
  <c r="V25" i="46"/>
  <c r="S25" i="46"/>
  <c r="P25" i="46"/>
  <c r="M25" i="46"/>
  <c r="J25" i="46"/>
  <c r="E25" i="46"/>
  <c r="AB26" i="46"/>
  <c r="Y26" i="46"/>
  <c r="V26" i="46"/>
  <c r="S26" i="46"/>
  <c r="P26" i="46"/>
  <c r="M26" i="46"/>
  <c r="J26" i="46"/>
  <c r="E26" i="46"/>
  <c r="AO12" i="46"/>
  <c r="Y29" i="46"/>
  <c r="V29" i="46"/>
  <c r="S29" i="46"/>
  <c r="P29" i="46"/>
  <c r="M29" i="46"/>
  <c r="J29" i="46"/>
  <c r="G29" i="46"/>
  <c r="D29" i="46"/>
  <c r="AB28" i="46"/>
  <c r="Y28" i="46"/>
  <c r="V28" i="46"/>
  <c r="S28" i="46"/>
  <c r="P28" i="46"/>
  <c r="M28" i="46"/>
  <c r="J28" i="46"/>
  <c r="G28" i="46"/>
  <c r="D28" i="46"/>
  <c r="X25" i="46"/>
  <c r="R25" i="46"/>
  <c r="O25" i="46"/>
  <c r="L25" i="46"/>
  <c r="I25" i="46"/>
  <c r="G25" i="46"/>
  <c r="D25" i="46"/>
  <c r="X26" i="46"/>
  <c r="R26" i="46"/>
  <c r="O26" i="46"/>
  <c r="L26" i="46"/>
  <c r="I26" i="46"/>
  <c r="G26" i="46"/>
  <c r="D26" i="46"/>
  <c r="X22" i="46"/>
  <c r="R22" i="46"/>
  <c r="O22" i="46"/>
  <c r="L22" i="46"/>
  <c r="I22" i="46"/>
  <c r="F22" i="46"/>
  <c r="X24" i="46"/>
  <c r="R24" i="46"/>
  <c r="O24" i="46"/>
  <c r="L24" i="46"/>
  <c r="I24" i="46"/>
  <c r="F24" i="46"/>
  <c r="X29" i="46"/>
  <c r="R29" i="46"/>
  <c r="O29" i="46"/>
  <c r="L29" i="46"/>
  <c r="I29" i="46"/>
  <c r="F29" i="46"/>
  <c r="X23" i="46"/>
  <c r="R23" i="46"/>
  <c r="O23" i="46"/>
  <c r="L23" i="46"/>
  <c r="I23" i="46"/>
  <c r="F23" i="46"/>
  <c r="X28" i="46"/>
  <c r="R28" i="46"/>
  <c r="O28" i="46"/>
  <c r="L28" i="46"/>
  <c r="I28" i="46"/>
  <c r="F28" i="46"/>
  <c r="C28" i="46"/>
  <c r="W28" i="46"/>
  <c r="AO5" i="46"/>
  <c r="AB22" i="46"/>
  <c r="Y22" i="46"/>
  <c r="AO7" i="46"/>
  <c r="AB24" i="46"/>
  <c r="N30" i="46"/>
  <c r="N28" i="46"/>
  <c r="H28" i="46"/>
  <c r="E30" i="46"/>
  <c r="E28" i="46"/>
  <c r="AB29" i="46"/>
  <c r="Q28" i="46"/>
  <c r="D30" i="49"/>
  <c r="F24" i="49"/>
  <c r="D29" i="49"/>
  <c r="G26" i="49"/>
  <c r="D25" i="49"/>
  <c r="D22" i="49"/>
  <c r="G23" i="49"/>
  <c r="G28" i="49"/>
  <c r="I25" i="49"/>
  <c r="I23" i="49"/>
  <c r="I28" i="49"/>
  <c r="I30" i="49"/>
  <c r="G31" i="49"/>
  <c r="D27" i="49"/>
  <c r="D26" i="49"/>
  <c r="D23" i="49"/>
  <c r="G25" i="49"/>
  <c r="G24" i="49"/>
  <c r="I26" i="49"/>
  <c r="I32" i="49"/>
  <c r="Z22" i="49"/>
  <c r="G27" i="49"/>
  <c r="D31" i="49"/>
  <c r="D24" i="49"/>
  <c r="D32" i="49"/>
  <c r="G30" i="49"/>
  <c r="G29" i="49"/>
  <c r="I29" i="49"/>
  <c r="H22" i="49"/>
  <c r="Z25" i="49"/>
  <c r="R24" i="49"/>
  <c r="AB29" i="49"/>
  <c r="H32" i="49"/>
  <c r="Z28" i="49"/>
  <c r="Z32" i="49"/>
  <c r="M22" i="49"/>
  <c r="M32" i="49"/>
  <c r="Q28" i="49"/>
  <c r="Q25" i="49"/>
  <c r="Q23" i="49"/>
  <c r="N28" i="49"/>
  <c r="N26" i="49"/>
  <c r="F23" i="49"/>
  <c r="F22" i="49"/>
  <c r="M30" i="49"/>
  <c r="M29" i="49"/>
  <c r="M28" i="49"/>
  <c r="M23" i="49"/>
  <c r="M26" i="49"/>
  <c r="Q24" i="49"/>
  <c r="Q26" i="49"/>
  <c r="N24" i="49"/>
  <c r="N22" i="49"/>
  <c r="F25" i="49"/>
  <c r="AB31" i="49"/>
  <c r="AB25" i="49"/>
  <c r="H28" i="49"/>
  <c r="H25" i="49"/>
  <c r="AB30" i="49"/>
  <c r="AB28" i="49"/>
  <c r="H24" i="49"/>
  <c r="H26" i="49"/>
  <c r="H23" i="49"/>
  <c r="H27" i="49"/>
  <c r="AB24" i="49"/>
  <c r="AB32" i="49"/>
  <c r="AB26" i="49"/>
  <c r="AB23" i="49"/>
  <c r="AB22" i="49"/>
  <c r="F28" i="49"/>
  <c r="F32" i="49"/>
  <c r="F29" i="49"/>
  <c r="F30" i="49"/>
  <c r="X31" i="46"/>
  <c r="R27" i="46"/>
  <c r="O27" i="46"/>
  <c r="L27" i="46"/>
  <c r="I27" i="46"/>
  <c r="F27" i="46"/>
  <c r="AO13" i="46"/>
  <c r="Y30" i="46"/>
  <c r="V30" i="46"/>
  <c r="S30" i="46"/>
  <c r="M31" i="46"/>
  <c r="J30" i="46"/>
  <c r="D30" i="46"/>
  <c r="AN12" i="46"/>
  <c r="V27" i="46"/>
  <c r="S27" i="46"/>
  <c r="P27" i="46"/>
  <c r="M27" i="46"/>
  <c r="J31" i="46"/>
  <c r="G27" i="46"/>
  <c r="D27" i="46"/>
  <c r="AN8" i="46"/>
  <c r="AN9" i="46"/>
  <c r="AM11" i="46"/>
  <c r="AM8" i="46"/>
  <c r="AM9" i="46"/>
  <c r="AM15" i="46"/>
  <c r="AN10" i="46"/>
  <c r="AM5" i="46"/>
  <c r="W27" i="46"/>
  <c r="Q27" i="46"/>
  <c r="N27" i="46"/>
  <c r="H27" i="46"/>
  <c r="AO8" i="46"/>
  <c r="AM7" i="46"/>
  <c r="AO9" i="46"/>
  <c r="R30" i="46"/>
  <c r="O30" i="46"/>
  <c r="I30" i="46"/>
  <c r="F30" i="46"/>
  <c r="AM12" i="46"/>
  <c r="Z27" i="46"/>
  <c r="Z30" i="46"/>
  <c r="AO15" i="46"/>
  <c r="AO11" i="46"/>
  <c r="AB27" i="46"/>
  <c r="AN5" i="46"/>
  <c r="AN11" i="46"/>
  <c r="AN7" i="46"/>
  <c r="D31" i="46"/>
  <c r="Q30" i="46"/>
  <c r="T26" i="46"/>
  <c r="V31" i="46"/>
  <c r="W30" i="46"/>
  <c r="T30" i="46"/>
  <c r="Q31" i="46"/>
  <c r="X30" i="46"/>
  <c r="L31" i="46"/>
  <c r="L30" i="46"/>
  <c r="C31" i="46"/>
  <c r="C27" i="46"/>
  <c r="J27" i="46"/>
  <c r="G31" i="46"/>
  <c r="G30" i="46"/>
  <c r="P31" i="46"/>
  <c r="P30" i="46"/>
  <c r="AN13" i="46"/>
  <c r="F31" i="46"/>
  <c r="O31" i="46"/>
  <c r="E31" i="46"/>
  <c r="E27" i="46"/>
  <c r="W31" i="46"/>
  <c r="S31" i="46"/>
  <c r="AM13" i="46"/>
  <c r="AM10" i="46"/>
  <c r="T32" i="46"/>
  <c r="T25" i="46"/>
  <c r="T28" i="46"/>
  <c r="T27" i="46"/>
  <c r="T23" i="46"/>
  <c r="T22" i="46"/>
  <c r="T29" i="46"/>
  <c r="T24" i="46"/>
  <c r="C28" i="49"/>
  <c r="C23" i="49"/>
  <c r="C24" i="49"/>
  <c r="C26" i="49"/>
  <c r="C22" i="49"/>
  <c r="C27" i="49"/>
  <c r="C25" i="49"/>
  <c r="C32" i="49"/>
  <c r="V25" i="67"/>
  <c r="V30" i="67"/>
  <c r="N24" i="67"/>
  <c r="H23" i="67"/>
  <c r="AN5" i="67"/>
  <c r="I23" i="67"/>
  <c r="U23" i="67"/>
  <c r="X24" i="67"/>
  <c r="N26" i="67"/>
  <c r="H25" i="67"/>
  <c r="Q25" i="67"/>
  <c r="Q26" i="67"/>
  <c r="H28" i="67"/>
  <c r="N28" i="67"/>
  <c r="T28" i="67"/>
  <c r="N25" i="67"/>
  <c r="F28" i="67"/>
  <c r="I28" i="67"/>
  <c r="U28" i="67"/>
  <c r="I25" i="67"/>
  <c r="R25" i="67"/>
  <c r="U25" i="67"/>
  <c r="J29" i="67"/>
  <c r="AO5" i="67"/>
  <c r="N29" i="67"/>
  <c r="N27" i="67"/>
  <c r="T27" i="67"/>
  <c r="AM5" i="67"/>
  <c r="AN10" i="67"/>
  <c r="I29" i="67"/>
  <c r="I27" i="67"/>
  <c r="U29" i="67"/>
  <c r="AA30" i="49"/>
  <c r="X12" i="65"/>
  <c r="K26" i="65"/>
  <c r="K20" i="65"/>
  <c r="K19" i="65"/>
  <c r="K22" i="65"/>
  <c r="D20" i="65"/>
  <c r="D22" i="65"/>
  <c r="D24" i="65"/>
  <c r="D25" i="65"/>
  <c r="D21" i="65"/>
  <c r="D26" i="65"/>
  <c r="D19" i="65"/>
  <c r="N31" i="46"/>
  <c r="M30" i="46"/>
  <c r="AB30" i="46"/>
  <c r="X27" i="46"/>
  <c r="Y12" i="65"/>
  <c r="L20" i="65"/>
  <c r="L21" i="65"/>
  <c r="L24" i="65"/>
  <c r="L26" i="65"/>
  <c r="I19" i="65"/>
  <c r="I24" i="65"/>
  <c r="I20" i="65"/>
  <c r="I23" i="65"/>
  <c r="I25" i="65"/>
  <c r="I21" i="65"/>
  <c r="I26" i="65"/>
  <c r="E25" i="65"/>
  <c r="E21" i="65"/>
  <c r="E26" i="65"/>
  <c r="E19" i="65"/>
  <c r="E20" i="65"/>
  <c r="E22" i="65"/>
  <c r="X31" i="49"/>
  <c r="L29" i="49"/>
  <c r="AA31" i="57"/>
  <c r="H25" i="65"/>
  <c r="H21" i="65"/>
  <c r="H26" i="65"/>
  <c r="H20" i="65"/>
  <c r="H22" i="65"/>
  <c r="H19" i="65"/>
  <c r="H23" i="65"/>
  <c r="AO10" i="46"/>
  <c r="T31" i="46"/>
  <c r="I31" i="46"/>
  <c r="R31" i="46"/>
  <c r="Z12" i="65"/>
  <c r="M22" i="65"/>
  <c r="M24" i="65"/>
  <c r="M19" i="65"/>
  <c r="M21" i="65"/>
  <c r="M26" i="65"/>
  <c r="J20" i="65"/>
  <c r="J19" i="65"/>
  <c r="J26" i="65"/>
  <c r="J25" i="65"/>
  <c r="J22" i="65"/>
  <c r="J24" i="65"/>
  <c r="F19" i="65"/>
  <c r="F21" i="65"/>
  <c r="F26" i="65"/>
  <c r="F24" i="65"/>
  <c r="F25" i="65"/>
  <c r="F20" i="65"/>
  <c r="C22" i="65"/>
  <c r="C19" i="65"/>
  <c r="C26" i="65"/>
  <c r="C20" i="65"/>
  <c r="C21" i="65"/>
  <c r="C24" i="65"/>
  <c r="AM13" i="60"/>
  <c r="D29" i="57"/>
  <c r="D28" i="57"/>
  <c r="D26" i="57"/>
  <c r="E32" i="57"/>
  <c r="I29" i="57"/>
  <c r="F26" i="57"/>
  <c r="R30" i="57"/>
  <c r="C28" i="57"/>
  <c r="E22" i="57"/>
  <c r="I27" i="57"/>
  <c r="J27" i="57"/>
  <c r="G22" i="57"/>
  <c r="O28" i="57"/>
  <c r="D22" i="57"/>
  <c r="AA32" i="57"/>
  <c r="O32" i="57"/>
  <c r="C32" i="57"/>
  <c r="I26" i="57"/>
  <c r="I23" i="57"/>
  <c r="R23" i="57"/>
  <c r="AA23" i="57"/>
  <c r="I28" i="57"/>
  <c r="U22" i="57"/>
  <c r="H24" i="57"/>
  <c r="H26" i="57"/>
  <c r="Q24" i="57"/>
  <c r="Q26" i="57"/>
  <c r="T28" i="57"/>
  <c r="T26" i="57"/>
  <c r="T25" i="57"/>
  <c r="C22" i="57"/>
  <c r="M27" i="57"/>
  <c r="AA22" i="57"/>
  <c r="G23" i="57"/>
  <c r="K23" i="57"/>
  <c r="P23" i="57"/>
  <c r="T23" i="57"/>
  <c r="Y23" i="57"/>
  <c r="J24" i="57"/>
  <c r="P24" i="57"/>
  <c r="C25" i="57"/>
  <c r="H25" i="57"/>
  <c r="N25" i="57"/>
  <c r="V25" i="57"/>
  <c r="C26" i="57"/>
  <c r="J26" i="57"/>
  <c r="P26" i="57"/>
  <c r="V26" i="57"/>
  <c r="P28" i="57"/>
  <c r="F29" i="57"/>
  <c r="M29" i="57"/>
  <c r="P32" i="57"/>
  <c r="U26" i="57"/>
  <c r="S32" i="57"/>
  <c r="L22" i="57"/>
  <c r="N24" i="57"/>
  <c r="U29" i="57"/>
  <c r="I24" i="57"/>
  <c r="D27" i="60"/>
  <c r="M27" i="60"/>
  <c r="M30" i="60"/>
  <c r="C26" i="60"/>
  <c r="AO8" i="61"/>
  <c r="E29" i="57"/>
  <c r="E28" i="57"/>
  <c r="E27" i="57"/>
  <c r="X29" i="57"/>
  <c r="X25" i="57"/>
  <c r="X22" i="57"/>
  <c r="D27" i="57"/>
  <c r="D23" i="57"/>
  <c r="M23" i="57"/>
  <c r="V23" i="57"/>
  <c r="D24" i="57"/>
  <c r="L24" i="57"/>
  <c r="D25" i="57"/>
  <c r="J25" i="57"/>
  <c r="E26" i="57"/>
  <c r="R26" i="57"/>
  <c r="G28" i="57"/>
  <c r="S28" i="57"/>
  <c r="AB28" i="57"/>
  <c r="G29" i="57"/>
  <c r="S29" i="57"/>
  <c r="I30" i="57"/>
  <c r="Y32" i="57"/>
  <c r="S24" i="57"/>
  <c r="D32" i="57"/>
  <c r="V32" i="57"/>
  <c r="C23" i="57"/>
  <c r="U25" i="57"/>
  <c r="R24" i="57"/>
  <c r="V31" i="57"/>
  <c r="U31" i="57"/>
  <c r="S31" i="57"/>
  <c r="R31" i="57"/>
  <c r="O31" i="57"/>
  <c r="N31" i="57"/>
  <c r="L31" i="57"/>
  <c r="K31" i="57"/>
  <c r="J31" i="57"/>
  <c r="I31" i="57"/>
  <c r="H31" i="57"/>
  <c r="G31" i="57"/>
  <c r="E31" i="57"/>
  <c r="D31" i="57"/>
  <c r="C24" i="60"/>
  <c r="C23" i="60"/>
  <c r="F24" i="60"/>
  <c r="F28" i="60"/>
  <c r="I24" i="60"/>
  <c r="I28" i="60"/>
  <c r="I25" i="60"/>
  <c r="I23" i="60"/>
  <c r="L25" i="60"/>
  <c r="L23" i="60"/>
  <c r="L30" i="60"/>
  <c r="L24" i="60"/>
  <c r="R26" i="60"/>
  <c r="R28" i="60"/>
  <c r="U28" i="60"/>
  <c r="U23" i="60"/>
  <c r="X25" i="60"/>
  <c r="X28" i="60"/>
  <c r="AA26" i="60"/>
  <c r="AA28" i="60"/>
  <c r="C30" i="60"/>
  <c r="I26" i="60"/>
  <c r="F24" i="57"/>
  <c r="F22" i="57"/>
  <c r="E30" i="57"/>
  <c r="F27" i="57"/>
  <c r="AO15" i="57"/>
  <c r="C24" i="57"/>
  <c r="F23" i="57"/>
  <c r="M32" i="57"/>
  <c r="M28" i="57"/>
  <c r="M26" i="57"/>
  <c r="P29" i="57"/>
  <c r="P25" i="57"/>
  <c r="Y24" i="57"/>
  <c r="Y29" i="57"/>
  <c r="Y28" i="57"/>
  <c r="Y26" i="57"/>
  <c r="Y25" i="57"/>
  <c r="V27" i="57"/>
  <c r="E23" i="57"/>
  <c r="J23" i="57"/>
  <c r="N23" i="57"/>
  <c r="S23" i="57"/>
  <c r="AB23" i="57"/>
  <c r="G24" i="57"/>
  <c r="M24" i="57"/>
  <c r="V24" i="57"/>
  <c r="AB24" i="57"/>
  <c r="E25" i="57"/>
  <c r="M25" i="57"/>
  <c r="S25" i="57"/>
  <c r="AB25" i="57"/>
  <c r="G26" i="57"/>
  <c r="J28" i="57"/>
  <c r="V28" i="57"/>
  <c r="L29" i="57"/>
  <c r="G32" i="57"/>
  <c r="AB32" i="57"/>
  <c r="J32" i="57"/>
  <c r="T30" i="57"/>
  <c r="D22" i="60"/>
  <c r="D28" i="60"/>
  <c r="D23" i="60"/>
  <c r="D32" i="60"/>
  <c r="D29" i="60"/>
  <c r="D30" i="60"/>
  <c r="D26" i="60"/>
  <c r="D25" i="60"/>
  <c r="D24" i="60"/>
  <c r="G29" i="60"/>
  <c r="G25" i="60"/>
  <c r="G30" i="60"/>
  <c r="G28" i="60"/>
  <c r="G26" i="60"/>
  <c r="G24" i="60"/>
  <c r="G22" i="60"/>
  <c r="G23" i="60"/>
  <c r="G27" i="60"/>
  <c r="J26" i="60"/>
  <c r="J29" i="60"/>
  <c r="J22" i="60"/>
  <c r="J25" i="60"/>
  <c r="J23" i="60"/>
  <c r="J27" i="60"/>
  <c r="J32" i="60"/>
  <c r="J30" i="60"/>
  <c r="J28" i="60"/>
  <c r="J24" i="60"/>
  <c r="M32" i="60"/>
  <c r="M22" i="60"/>
  <c r="M28" i="60"/>
  <c r="M24" i="60"/>
  <c r="M29" i="60"/>
  <c r="M26" i="60"/>
  <c r="M25" i="60"/>
  <c r="M23" i="60"/>
  <c r="P29" i="60"/>
  <c r="P25" i="60"/>
  <c r="P28" i="60"/>
  <c r="P26" i="60"/>
  <c r="P23" i="60"/>
  <c r="P22" i="60"/>
  <c r="P24" i="60"/>
  <c r="P27" i="60"/>
  <c r="S29" i="60"/>
  <c r="S26" i="60"/>
  <c r="S24" i="60"/>
  <c r="S23" i="60"/>
  <c r="S22" i="60"/>
  <c r="S30" i="60"/>
  <c r="S25" i="60"/>
  <c r="S27" i="60"/>
  <c r="S32" i="60"/>
  <c r="S28" i="60"/>
  <c r="P30" i="60"/>
  <c r="K27" i="60"/>
  <c r="AB23" i="60"/>
  <c r="T24" i="60"/>
  <c r="Z24" i="60"/>
  <c r="H25" i="60"/>
  <c r="Q25" i="60"/>
  <c r="V25" i="60"/>
  <c r="Z25" i="60"/>
  <c r="V26" i="60"/>
  <c r="E28" i="60"/>
  <c r="N28" i="60"/>
  <c r="W28" i="60"/>
  <c r="AB28" i="60"/>
  <c r="V30" i="60"/>
  <c r="Y30" i="60"/>
  <c r="AB32" i="60"/>
  <c r="Y22" i="60"/>
  <c r="AB29" i="60"/>
  <c r="V32" i="60"/>
  <c r="O24" i="61"/>
  <c r="N33" i="61"/>
  <c r="E33" i="61"/>
  <c r="E27" i="60"/>
  <c r="N27" i="60"/>
  <c r="V23" i="60"/>
  <c r="K24" i="60"/>
  <c r="Q24" i="60"/>
  <c r="V24" i="60"/>
  <c r="AB24" i="60"/>
  <c r="AB25" i="60"/>
  <c r="Y26" i="60"/>
  <c r="K28" i="60"/>
  <c r="T28" i="60"/>
  <c r="Y28" i="60"/>
  <c r="V29" i="60"/>
  <c r="AN8" i="61"/>
  <c r="Y23" i="61"/>
  <c r="X33" i="61"/>
  <c r="M23" i="61"/>
  <c r="L33" i="61"/>
  <c r="J24" i="61"/>
  <c r="H24" i="61"/>
  <c r="Y30" i="61"/>
  <c r="K23" i="60"/>
  <c r="Y23" i="60"/>
  <c r="H24" i="60"/>
  <c r="Y24" i="60"/>
  <c r="Y25" i="60"/>
  <c r="V28" i="60"/>
  <c r="V26" i="61"/>
  <c r="D25" i="61"/>
  <c r="Z24" i="61"/>
  <c r="D24" i="61"/>
  <c r="Z23" i="61"/>
  <c r="S27" i="61"/>
  <c r="Q30" i="61"/>
  <c r="W33" i="61"/>
  <c r="W31" i="61"/>
  <c r="T24" i="61"/>
  <c r="T30" i="61"/>
  <c r="T25" i="63"/>
  <c r="O30" i="61"/>
  <c r="N30" i="61"/>
  <c r="AB29" i="61"/>
  <c r="C30" i="61"/>
  <c r="J30" i="61"/>
  <c r="E30" i="61"/>
  <c r="AN11" i="61"/>
  <c r="V29" i="61"/>
  <c r="T29" i="61"/>
  <c r="S29" i="61"/>
  <c r="P29" i="61"/>
  <c r="O29" i="61"/>
  <c r="L29" i="61"/>
  <c r="J29" i="61"/>
  <c r="I31" i="61"/>
  <c r="G31" i="61"/>
  <c r="F29" i="61"/>
  <c r="D31" i="61"/>
  <c r="AN12" i="61"/>
  <c r="C23" i="63"/>
  <c r="C25" i="63"/>
  <c r="AN9" i="63"/>
  <c r="AM9" i="63"/>
  <c r="Z23" i="63"/>
  <c r="E23" i="65"/>
  <c r="AN12" i="63"/>
  <c r="AM7" i="63"/>
  <c r="X26" i="63"/>
  <c r="U26" i="63"/>
  <c r="O26" i="63"/>
  <c r="L26" i="63"/>
  <c r="F26" i="63"/>
  <c r="AA25" i="63"/>
  <c r="W25" i="63"/>
  <c r="Q25" i="63"/>
  <c r="K25" i="63"/>
  <c r="X24" i="63"/>
  <c r="S24" i="63"/>
  <c r="O24" i="63"/>
  <c r="J24" i="63"/>
  <c r="U23" i="63"/>
  <c r="N23" i="63"/>
  <c r="E23" i="63"/>
  <c r="V22" i="63"/>
  <c r="M22" i="63"/>
  <c r="D22" i="63"/>
  <c r="S20" i="63"/>
  <c r="Q20" i="63"/>
  <c r="O20" i="63"/>
  <c r="M20" i="63"/>
  <c r="S19" i="63"/>
  <c r="J19" i="63"/>
  <c r="I19" i="63"/>
  <c r="I25" i="63"/>
  <c r="AB22" i="63"/>
  <c r="J23" i="65"/>
  <c r="D23" i="65"/>
  <c r="J21" i="65"/>
  <c r="G23" i="65"/>
  <c r="H24" i="65"/>
  <c r="E24" i="65"/>
  <c r="L20" i="63"/>
  <c r="L25" i="63"/>
  <c r="F25" i="63"/>
  <c r="G20" i="65"/>
  <c r="G25" i="65"/>
  <c r="G26" i="65"/>
  <c r="G24" i="65"/>
  <c r="G21" i="65"/>
  <c r="X10" i="65"/>
  <c r="K24" i="65"/>
  <c r="K23" i="65"/>
  <c r="AO12" i="63"/>
  <c r="AN7" i="63"/>
  <c r="C26" i="63"/>
  <c r="C24" i="63"/>
  <c r="V25" i="63"/>
  <c r="S25" i="63"/>
  <c r="V23" i="63"/>
  <c r="M23" i="63"/>
  <c r="D23" i="63"/>
  <c r="X22" i="63"/>
  <c r="S22" i="63"/>
  <c r="X20" i="63"/>
  <c r="V20" i="63"/>
  <c r="U19" i="63"/>
  <c r="O19" i="63"/>
  <c r="L19" i="63"/>
  <c r="F19" i="63"/>
  <c r="G22" i="65"/>
  <c r="G19" i="65"/>
  <c r="F23" i="65"/>
  <c r="T19" i="63"/>
  <c r="K19" i="63"/>
  <c r="I22" i="65"/>
  <c r="F22" i="65"/>
  <c r="Y5" i="65"/>
  <c r="L19" i="65"/>
  <c r="Z8" i="65"/>
  <c r="C23" i="65"/>
  <c r="L22" i="65"/>
  <c r="K21" i="65"/>
  <c r="H29" i="67"/>
  <c r="V27" i="67"/>
  <c r="V29" i="67"/>
  <c r="M29" i="67"/>
  <c r="J27" i="67"/>
  <c r="AB25" i="63"/>
  <c r="AO11" i="63"/>
  <c r="Y23" i="63"/>
  <c r="Y25" i="63"/>
  <c r="X9" i="65"/>
  <c r="Y9" i="65"/>
  <c r="L23" i="65"/>
  <c r="Z9" i="65"/>
  <c r="M23" i="65"/>
  <c r="AB23" i="63"/>
  <c r="AO9" i="63"/>
  <c r="G23" i="63"/>
  <c r="G25" i="63"/>
  <c r="D25" i="63"/>
  <c r="L31" i="61"/>
  <c r="X29" i="61"/>
  <c r="AO12" i="61"/>
  <c r="H30" i="61"/>
  <c r="H29" i="46"/>
  <c r="W26" i="61"/>
  <c r="AM5" i="61"/>
  <c r="I24" i="49"/>
  <c r="M26" i="61"/>
  <c r="H25" i="61"/>
  <c r="H27" i="61"/>
  <c r="H33" i="61"/>
  <c r="L26" i="61"/>
  <c r="L24" i="61"/>
  <c r="L23" i="61"/>
  <c r="I32" i="61"/>
  <c r="Z24" i="49"/>
  <c r="Y27" i="61"/>
  <c r="E26" i="61"/>
  <c r="E23" i="61"/>
  <c r="N26" i="61"/>
  <c r="D23" i="61"/>
  <c r="D33" i="61"/>
  <c r="O26" i="61"/>
  <c r="O27" i="61"/>
  <c r="AM16" i="61"/>
  <c r="Z33" i="61"/>
  <c r="N24" i="61"/>
  <c r="H26" i="61"/>
  <c r="W27" i="61"/>
  <c r="D27" i="61"/>
  <c r="AB31" i="57"/>
  <c r="AN7" i="61"/>
  <c r="P27" i="61"/>
  <c r="C25" i="65"/>
  <c r="AO14" i="46"/>
  <c r="AB31" i="46"/>
  <c r="S30" i="61"/>
  <c r="K29" i="49"/>
  <c r="T29" i="49"/>
  <c r="C29" i="49"/>
  <c r="X11" i="65"/>
  <c r="K25" i="65"/>
  <c r="D29" i="61"/>
  <c r="G29" i="61"/>
  <c r="M29" i="61"/>
  <c r="P31" i="61"/>
  <c r="S31" i="61"/>
  <c r="V31" i="61"/>
  <c r="Y29" i="61"/>
  <c r="Z30" i="61"/>
  <c r="T23" i="61"/>
  <c r="T33" i="61"/>
  <c r="R24" i="61"/>
  <c r="L25" i="61"/>
  <c r="W27" i="49"/>
  <c r="W24" i="49"/>
  <c r="I23" i="61"/>
  <c r="M33" i="61"/>
  <c r="V24" i="61"/>
  <c r="V23" i="61"/>
  <c r="V25" i="61"/>
  <c r="V33" i="61"/>
  <c r="P24" i="49"/>
  <c r="F24" i="61"/>
  <c r="F25" i="61"/>
  <c r="F26" i="61"/>
  <c r="F33" i="61"/>
  <c r="AB23" i="61"/>
  <c r="AB24" i="61"/>
  <c r="AO16" i="61"/>
  <c r="AB33" i="61"/>
  <c r="G28" i="61"/>
  <c r="S24" i="49"/>
  <c r="S26" i="61"/>
  <c r="E27" i="61"/>
  <c r="T26" i="61"/>
  <c r="Q27" i="61"/>
  <c r="L30" i="61"/>
  <c r="D30" i="61"/>
  <c r="AA31" i="49"/>
  <c r="H29" i="49"/>
  <c r="Q29" i="49"/>
  <c r="Z29" i="49"/>
  <c r="P23" i="63"/>
  <c r="P25" i="63"/>
  <c r="M25" i="63"/>
  <c r="Z25" i="63"/>
  <c r="AM11" i="63"/>
  <c r="H29" i="61"/>
  <c r="N31" i="61"/>
  <c r="Q31" i="61"/>
  <c r="T31" i="61"/>
  <c r="Z29" i="61"/>
  <c r="AN11" i="63"/>
  <c r="Y24" i="61"/>
  <c r="Y23" i="46"/>
  <c r="S23" i="61"/>
  <c r="M24" i="49"/>
  <c r="F30" i="61"/>
  <c r="C31" i="61"/>
  <c r="C29" i="61"/>
  <c r="J23" i="61"/>
  <c r="J33" i="61"/>
  <c r="P33" i="61"/>
  <c r="X24" i="61"/>
  <c r="X26" i="61"/>
  <c r="X27" i="61"/>
  <c r="J24" i="49"/>
  <c r="W28" i="61"/>
  <c r="V30" i="61"/>
  <c r="G24" i="61"/>
  <c r="G33" i="61"/>
  <c r="Y26" i="61"/>
  <c r="C24" i="61"/>
  <c r="C26" i="61"/>
  <c r="C23" i="61"/>
  <c r="C33" i="61"/>
  <c r="M24" i="61"/>
  <c r="S24" i="61"/>
  <c r="L24" i="49"/>
  <c r="Z26" i="61"/>
  <c r="AM8" i="61"/>
  <c r="G27" i="61"/>
  <c r="J26" i="61"/>
  <c r="AB26" i="61"/>
  <c r="M27" i="61"/>
  <c r="C27" i="61"/>
  <c r="Z31" i="46"/>
  <c r="AM14" i="46"/>
  <c r="P30" i="61"/>
  <c r="E29" i="49"/>
  <c r="N29" i="49"/>
  <c r="W29" i="49"/>
  <c r="W30" i="49"/>
  <c r="W31" i="49"/>
  <c r="N30" i="49"/>
  <c r="N31" i="49"/>
  <c r="J27" i="49"/>
  <c r="J31" i="49"/>
  <c r="E30" i="49"/>
  <c r="E31" i="49"/>
  <c r="L27" i="49"/>
  <c r="L31" i="49"/>
  <c r="M27" i="49"/>
  <c r="M31" i="49"/>
  <c r="Y27" i="46"/>
  <c r="Y31" i="46"/>
  <c r="Z30" i="49"/>
  <c r="Q30" i="49"/>
  <c r="Q31" i="49"/>
  <c r="U24" i="61"/>
  <c r="U29" i="46"/>
  <c r="U28" i="46"/>
  <c r="U31" i="46"/>
  <c r="U24" i="46"/>
  <c r="U27" i="46"/>
  <c r="U25" i="46"/>
  <c r="U26" i="46"/>
  <c r="U22" i="46"/>
  <c r="U23" i="46"/>
  <c r="U32" i="46"/>
  <c r="U30" i="46"/>
  <c r="K30" i="46"/>
  <c r="C30" i="49"/>
  <c r="L26" i="49"/>
  <c r="L27" i="61"/>
  <c r="F26" i="49"/>
  <c r="F28" i="61"/>
  <c r="AA27" i="61"/>
  <c r="AA25" i="46"/>
  <c r="AA26" i="46"/>
  <c r="AA22" i="46"/>
  <c r="AA23" i="46"/>
  <c r="AN15" i="46"/>
  <c r="AA32" i="46"/>
  <c r="AA24" i="46"/>
  <c r="AA28" i="46"/>
  <c r="AA29" i="46"/>
  <c r="AA27" i="46"/>
  <c r="AA30" i="46"/>
  <c r="Z11" i="65"/>
  <c r="M25" i="65"/>
  <c r="T27" i="49"/>
  <c r="T26" i="49"/>
  <c r="P27" i="49"/>
  <c r="P31" i="49"/>
  <c r="R26" i="49"/>
  <c r="K33" i="61"/>
  <c r="K22" i="46"/>
  <c r="K25" i="46"/>
  <c r="K24" i="46"/>
  <c r="K28" i="46"/>
  <c r="K32" i="46"/>
  <c r="K23" i="46"/>
  <c r="K26" i="46"/>
  <c r="K31" i="46"/>
  <c r="K27" i="46"/>
  <c r="K30" i="49"/>
  <c r="K31" i="49"/>
  <c r="Z27" i="49"/>
  <c r="H30" i="46"/>
  <c r="H31" i="46"/>
  <c r="V27" i="61"/>
  <c r="V26" i="49"/>
  <c r="H30" i="49"/>
  <c r="H31" i="49"/>
  <c r="S27" i="49"/>
  <c r="S31" i="49"/>
  <c r="K29" i="46"/>
  <c r="L25" i="65"/>
  <c r="Y11" i="65"/>
  <c r="T30" i="49"/>
  <c r="T31" i="49"/>
  <c r="I27" i="49"/>
  <c r="I31" i="49"/>
  <c r="V27" i="49"/>
  <c r="V31" i="49"/>
  <c r="AA31" i="46"/>
  <c r="AN14" i="46"/>
  <c r="T27" i="61"/>
  <c r="F27" i="49"/>
  <c r="F31" i="49"/>
  <c r="C31" i="49"/>
  <c r="R27" i="49"/>
  <c r="R31" i="49"/>
  <c r="U26" i="61"/>
  <c r="U33" i="61"/>
  <c r="U27" i="61"/>
  <c r="U29" i="61"/>
  <c r="Z31" i="49"/>
  <c r="W27" i="57"/>
  <c r="W31" i="57"/>
  <c r="O28" i="61"/>
  <c r="AO7" i="61"/>
  <c r="M27" i="67"/>
  <c r="U27" i="67"/>
  <c r="Q27" i="67"/>
  <c r="H27" i="67"/>
  <c r="AA27" i="60"/>
  <c r="AO10" i="60"/>
  <c r="Y31" i="60"/>
  <c r="AN15" i="67"/>
  <c r="AM15" i="67"/>
  <c r="AO10" i="67"/>
  <c r="AO7" i="67"/>
  <c r="Y27" i="60"/>
  <c r="E28" i="61"/>
  <c r="E25" i="61"/>
  <c r="AB28" i="61"/>
  <c r="I25" i="61"/>
  <c r="AA31" i="60"/>
  <c r="AB25" i="61"/>
  <c r="T31" i="60"/>
  <c r="T27" i="60"/>
  <c r="AN10" i="60"/>
  <c r="AM10" i="67"/>
  <c r="AO15" i="67"/>
  <c r="AA25" i="61"/>
  <c r="F27" i="61"/>
  <c r="AA33" i="61"/>
  <c r="AO11" i="61"/>
  <c r="J31" i="61"/>
  <c r="K28" i="61"/>
  <c r="Q33" i="61"/>
  <c r="M31" i="61"/>
  <c r="Y31" i="61"/>
  <c r="AA30" i="61"/>
  <c r="K26" i="61"/>
  <c r="K23" i="61"/>
  <c r="AA24" i="61"/>
  <c r="K24" i="61"/>
  <c r="K25" i="61"/>
  <c r="Q24" i="61"/>
  <c r="Q25" i="61"/>
  <c r="Q26" i="61"/>
  <c r="J25" i="61"/>
  <c r="O33" i="61"/>
  <c r="Y25" i="61"/>
  <c r="W24" i="61"/>
  <c r="E29" i="61"/>
  <c r="N29" i="61"/>
  <c r="Q29" i="61"/>
  <c r="W29" i="61"/>
  <c r="AM11" i="61"/>
  <c r="G30" i="61"/>
  <c r="M25" i="61"/>
  <c r="AO6" i="61"/>
  <c r="AN5" i="61"/>
  <c r="AN6" i="61"/>
  <c r="I29" i="61"/>
  <c r="T25" i="61"/>
  <c r="R31" i="61"/>
  <c r="K31" i="61"/>
  <c r="K32" i="61"/>
  <c r="W30" i="61"/>
  <c r="M30" i="61"/>
  <c r="W23" i="61"/>
  <c r="N23" i="61"/>
  <c r="H23" i="61"/>
  <c r="U31" i="61"/>
  <c r="H31" i="61"/>
  <c r="K29" i="61"/>
  <c r="AN9" i="61"/>
  <c r="N27" i="61"/>
  <c r="O25" i="61"/>
  <c r="E24" i="61"/>
  <c r="X23" i="61"/>
  <c r="U23" i="61"/>
  <c r="O23" i="61"/>
  <c r="L28" i="61"/>
  <c r="F23" i="61"/>
  <c r="K30" i="61"/>
  <c r="U30" i="61"/>
  <c r="U25" i="61"/>
  <c r="AA29" i="61"/>
  <c r="K27" i="61"/>
  <c r="W25" i="61"/>
  <c r="Q23" i="61"/>
  <c r="AB30" i="61"/>
  <c r="D26" i="61"/>
  <c r="F31" i="61"/>
  <c r="AM7" i="61"/>
  <c r="Z25" i="61"/>
  <c r="R25" i="61"/>
  <c r="R32" i="61"/>
  <c r="I27" i="61"/>
  <c r="I24" i="61"/>
  <c r="AO5" i="61"/>
  <c r="T32" i="61"/>
  <c r="P26" i="61"/>
  <c r="AO9" i="61"/>
  <c r="AB27" i="61"/>
  <c r="I28" i="61"/>
  <c r="R28" i="61"/>
  <c r="R33" i="61"/>
  <c r="AM12" i="61"/>
  <c r="H28" i="61"/>
  <c r="H32" i="61"/>
  <c r="X31" i="61"/>
  <c r="X30" i="61"/>
  <c r="P32" i="61"/>
  <c r="P24" i="61"/>
  <c r="P28" i="61"/>
  <c r="P25" i="61"/>
  <c r="L32" i="61"/>
  <c r="R27" i="61"/>
  <c r="AN16" i="61"/>
  <c r="AA23" i="61"/>
  <c r="AA26" i="61"/>
  <c r="P23" i="61"/>
  <c r="E31" i="61"/>
  <c r="I30" i="61"/>
  <c r="I26" i="61"/>
  <c r="I33" i="61"/>
  <c r="R23" i="61"/>
  <c r="Y33" i="61"/>
  <c r="R29" i="61"/>
  <c r="O31" i="61"/>
  <c r="R30" i="61"/>
  <c r="S32" i="61"/>
  <c r="S28" i="61"/>
  <c r="R26" i="61"/>
  <c r="G26" i="61"/>
  <c r="G23" i="61"/>
  <c r="Z27" i="61"/>
  <c r="G25" i="61"/>
  <c r="J27" i="61"/>
  <c r="U28" i="61"/>
  <c r="S33" i="61"/>
  <c r="W32" i="61"/>
  <c r="G32" i="61"/>
  <c r="F32" i="61"/>
  <c r="N25" i="61"/>
  <c r="C25" i="61"/>
  <c r="X25" i="61"/>
  <c r="W27" i="60"/>
  <c r="W31" i="60"/>
  <c r="S25" i="61"/>
  <c r="R27" i="67"/>
  <c r="X31" i="60"/>
  <c r="Q31" i="60"/>
  <c r="R31" i="60"/>
  <c r="O32" i="61"/>
  <c r="Y28" i="61"/>
  <c r="Y32" i="61"/>
  <c r="AN13" i="61"/>
  <c r="AA31" i="61"/>
  <c r="M28" i="61"/>
  <c r="M32" i="61"/>
  <c r="Q28" i="61"/>
  <c r="Q32" i="61"/>
  <c r="V32" i="61"/>
  <c r="V28" i="61"/>
  <c r="Z28" i="61"/>
  <c r="Z32" i="61"/>
  <c r="AB31" i="61"/>
  <c r="AO13" i="61"/>
  <c r="Z31" i="61"/>
  <c r="AM13" i="61"/>
  <c r="AA28" i="61"/>
  <c r="AA32" i="61"/>
  <c r="D28" i="61"/>
  <c r="D32" i="61"/>
  <c r="U32" i="61"/>
  <c r="J28" i="61"/>
  <c r="J32" i="61"/>
  <c r="T28" i="61"/>
  <c r="AB32" i="61"/>
  <c r="E32" i="61"/>
  <c r="X31" i="57"/>
  <c r="X27" i="57"/>
  <c r="N28" i="61"/>
  <c r="N32" i="61"/>
  <c r="AB31" i="60"/>
  <c r="AO15" i="61"/>
  <c r="C28" i="61"/>
  <c r="AO10" i="61"/>
  <c r="AN10" i="61"/>
  <c r="C27" i="57"/>
  <c r="AO10" i="57"/>
  <c r="AN10" i="57"/>
  <c r="AM10" i="57"/>
  <c r="X28" i="61"/>
  <c r="X32" i="61"/>
  <c r="AM10" i="61"/>
  <c r="C32" i="61"/>
  <c r="AM15" i="61"/>
  <c r="AN15" i="61"/>
  <c r="AM14" i="57"/>
  <c r="C31" i="57"/>
  <c r="AN14" i="57"/>
  <c r="AO14" i="57"/>
  <c r="Y27" i="67" l="1"/>
  <c r="R30" i="67"/>
  <c r="F26" i="67"/>
  <c r="R23" i="67"/>
  <c r="R26" i="67"/>
  <c r="Y26" i="67"/>
  <c r="Y25" i="67"/>
  <c r="F27" i="67"/>
  <c r="D29" i="67"/>
  <c r="Y23" i="67"/>
  <c r="R29" i="67"/>
  <c r="F24" i="67"/>
  <c r="F23" i="67"/>
  <c r="Y28" i="67"/>
  <c r="AC27" i="67"/>
  <c r="AC28" i="67"/>
  <c r="AL16" i="67"/>
  <c r="Y29" i="67"/>
  <c r="Y24" i="67"/>
  <c r="X25" i="67"/>
  <c r="X27" i="67"/>
  <c r="V24" i="67"/>
  <c r="U26" i="67"/>
  <c r="U30" i="67"/>
  <c r="T25" i="67"/>
  <c r="T29" i="67"/>
  <c r="T30" i="67"/>
  <c r="R28" i="67"/>
  <c r="Q23" i="67"/>
  <c r="Q29" i="67"/>
  <c r="Q28" i="67"/>
  <c r="Q30" i="67"/>
  <c r="M25" i="67"/>
  <c r="J26" i="67"/>
  <c r="J24" i="67"/>
  <c r="I24" i="67"/>
  <c r="I26" i="67"/>
  <c r="H24" i="67"/>
  <c r="G29" i="67"/>
  <c r="F29" i="67"/>
  <c r="F30" i="67"/>
  <c r="O23" i="67"/>
  <c r="AC23" i="67"/>
  <c r="AC30" i="67"/>
  <c r="AC26" i="67"/>
  <c r="AC29" i="67"/>
  <c r="AC25" i="67"/>
  <c r="G28" i="67"/>
  <c r="G27" i="67"/>
  <c r="K27" i="67"/>
  <c r="O25" i="67"/>
  <c r="W25" i="67"/>
  <c r="W27" i="67"/>
  <c r="G30" i="67"/>
  <c r="W30" i="67"/>
  <c r="W26" i="67"/>
  <c r="K26" i="67"/>
  <c r="W28" i="67"/>
  <c r="K25" i="67"/>
  <c r="D30" i="67"/>
  <c r="W29" i="67"/>
  <c r="K29" i="67"/>
  <c r="K30" i="67"/>
  <c r="W23" i="67"/>
  <c r="K28" i="67"/>
  <c r="K23" i="67"/>
  <c r="G25" i="67"/>
  <c r="G23" i="67"/>
  <c r="G24" i="67"/>
  <c r="AP16" i="67"/>
  <c r="AJ16" i="67"/>
  <c r="AR16" i="67"/>
  <c r="AQ16" i="67"/>
  <c r="O29" i="67"/>
  <c r="C23" i="67"/>
  <c r="S30" i="67"/>
  <c r="X30" i="67"/>
  <c r="S26" i="67"/>
  <c r="P29" i="67"/>
  <c r="AO16" i="67"/>
  <c r="C28" i="67"/>
  <c r="P28" i="67"/>
  <c r="S28" i="67"/>
  <c r="O27" i="67"/>
  <c r="X29" i="67"/>
  <c r="S27" i="67"/>
  <c r="P27" i="67"/>
  <c r="O28" i="67"/>
  <c r="O26" i="67"/>
  <c r="C24" i="67"/>
  <c r="AB24" i="67"/>
  <c r="X26" i="67"/>
  <c r="C30" i="67"/>
  <c r="O30" i="67"/>
  <c r="S29" i="67"/>
  <c r="P30" i="67"/>
  <c r="C29" i="67"/>
  <c r="C27" i="67"/>
  <c r="AB27" i="67"/>
  <c r="C25" i="67"/>
  <c r="X28" i="67"/>
  <c r="C26" i="67"/>
  <c r="S23" i="67"/>
  <c r="AB23" i="67"/>
  <c r="S25" i="67"/>
  <c r="Z29" i="67"/>
  <c r="Z27" i="67"/>
  <c r="Z28" i="67"/>
  <c r="Z25" i="67"/>
  <c r="Z30" i="67"/>
  <c r="Z23" i="67"/>
  <c r="D25" i="67"/>
  <c r="D26" i="67"/>
  <c r="D27" i="67"/>
  <c r="AA30" i="67"/>
  <c r="AN16" i="67"/>
  <c r="AM16" i="67"/>
  <c r="E27" i="67"/>
  <c r="D24" i="67"/>
  <c r="AA29" i="67"/>
  <c r="E26" i="67"/>
  <c r="E28" i="67"/>
  <c r="E24" i="67"/>
  <c r="AA25" i="67"/>
  <c r="AA24" i="67"/>
  <c r="P24" i="67"/>
  <c r="L27" i="67"/>
  <c r="AA27" i="67"/>
  <c r="AA26" i="67"/>
  <c r="E23" i="67"/>
  <c r="E30" i="67"/>
  <c r="AA28" i="67"/>
  <c r="L26" i="67"/>
  <c r="L25" i="67"/>
  <c r="L28" i="67"/>
  <c r="E25" i="67"/>
  <c r="L24" i="67"/>
  <c r="L29" i="67"/>
  <c r="L23" i="67"/>
  <c r="AA23" i="67"/>
  <c r="D23" i="67"/>
  <c r="P23" i="67"/>
  <c r="P25" i="67"/>
  <c r="Z24" i="67"/>
  <c r="AB30" i="67"/>
  <c r="AB25" i="67"/>
  <c r="AK16" i="67"/>
  <c r="AB28" i="67"/>
  <c r="AB29" i="67"/>
  <c r="AC27" i="49" l="1"/>
  <c r="AC26" i="49"/>
  <c r="AC29" i="49"/>
  <c r="AC32" i="49"/>
  <c r="AC28" i="49"/>
  <c r="AC31" i="49"/>
  <c r="AC30" i="49"/>
  <c r="AC22" i="49"/>
  <c r="AC24" i="49"/>
  <c r="AC23" i="49"/>
  <c r="AC25" i="49"/>
</calcChain>
</file>

<file path=xl/sharedStrings.xml><?xml version="1.0" encoding="utf-8"?>
<sst xmlns="http://schemas.openxmlformats.org/spreadsheetml/2006/main" count="376" uniqueCount="65">
  <si>
    <t>Atliekų deginimas ir gaisrai(namų, automobilių)</t>
  </si>
  <si>
    <t>Ūkio sektorius</t>
  </si>
  <si>
    <t>Ūkio pasektoris</t>
  </si>
  <si>
    <t>Energetika</t>
  </si>
  <si>
    <t>2015/2005</t>
  </si>
  <si>
    <t>Pokytis, proc.</t>
  </si>
  <si>
    <t>Kelių transportas</t>
  </si>
  <si>
    <t>2014/2005</t>
  </si>
  <si>
    <t>Dalis nuo viso kiekio, proc.</t>
  </si>
  <si>
    <t>Viešoji elektros ir šilumos gamyba</t>
  </si>
  <si>
    <t>Naftos produktų gamyba ir paskirstymas</t>
  </si>
  <si>
    <t>viso</t>
  </si>
  <si>
    <t>VISO</t>
  </si>
  <si>
    <t>Kitas transportas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</si>
  <si>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</si>
  <si>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</si>
  <si>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</si>
  <si>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</si>
  <si>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</si>
  <si>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Benzo(a)pyreno kiekis Lietuvos ūkyje</t>
  </si>
  <si>
    <t>Išmesto į aplinkos orą Benzo(a)pyreno kiekio pasiskirstymas pagal ūkio sektorius</t>
  </si>
  <si>
    <t>Kiekis, tonomis</t>
  </si>
  <si>
    <t xml:space="preserve">-*) </t>
  </si>
  <si>
    <t>2013/1990</t>
  </si>
  <si>
    <t>2014/1990</t>
  </si>
  <si>
    <t>2015/1990</t>
  </si>
  <si>
    <t>&lt;0%</t>
  </si>
  <si>
    <t>Išmestas į aplinkos orą policiklinių aromatinių angliavandenilių kiekis Lietuvos ūkyje*)</t>
  </si>
  <si>
    <t>-*) Policikliniai aromatiniai angliavandeniliai šiame kontekste apima Benzo(a)pyrene, Benzo(k)fluoranthene, Benzo(b)fluoranthene,  Indeno(1,2,3-cd)pyrene</t>
  </si>
  <si>
    <t>-**) Tolimųjų tarpvalstybinių oro teršalų pernašų Konvencijos Patvariųjų organinių teršalų protokolo įpareigojimas Lietuvai</t>
  </si>
  <si>
    <t>Įpareigojimas 2015/1990 **)</t>
  </si>
  <si>
    <t>Išmesto į aplinkos orą policiklinių aromatinių angliavandenilių kiekio pasiskirstymas pagal ūkio sektorius</t>
  </si>
  <si>
    <t>Kiekis, kilogramais</t>
  </si>
  <si>
    <t>Pramonė ir žemės ūkis</t>
  </si>
  <si>
    <t>-*) Tolimųjų tarpvalstybinių oro teršalų pernašų Konvencijos Patvariųjų organinių teršalų protokolo įpareigojimas Lietuvai</t>
  </si>
  <si>
    <t>Išmestas į aplinkos orą HCB (heksachlorobenzeno) kiekis Lietuvos ūkyje</t>
  </si>
  <si>
    <t>Išmesto į aplinkos orą HCB (heksachlorobenzeno) kiekio pasiskirstymas pagal ūkio sektorius</t>
  </si>
  <si>
    <t>Išmestas į aplinkos orą PCB (polichlorintų bifenilų) kiekis Lietuvos ūkyje</t>
  </si>
  <si>
    <t>Išmesto į aplinkos orą PCB (polichlorintų bifenilų) kiekio pasiskirstymas pagal ūkio sektorius</t>
  </si>
  <si>
    <t>Įpareigojimas 2015/2005 **)</t>
  </si>
  <si>
    <t>Pramonė</t>
  </si>
  <si>
    <t>Išmestas į aplinkos orą dioksinų/furanų kiekis Lietuvos ūkyje</t>
  </si>
  <si>
    <t>Išmesto į aplinkos orą dioksinų/furanų kiekio pasiskirstymas pagal ūkio sektorius</t>
  </si>
  <si>
    <t>Kiekis, gramais</t>
  </si>
  <si>
    <t>Išmestas į aplinkos orą Benzo(b)fluoranteno kiekis Lietuvos ūkyje</t>
  </si>
  <si>
    <t>Išmesto į aplinkos orą Benzo(b)fluoranteno kiekio pasiskirstymas pagal ūkio sektorius</t>
  </si>
  <si>
    <t>Išmestas į aplinkos orą Benzo(k)fluoranteno kiekis Lietuvos ūkyje</t>
  </si>
  <si>
    <t>Išmesto į aplinkos orą Benzo(k)fluoranteno kiekio pasiskirstymas pagal ūkio sektorius</t>
  </si>
  <si>
    <t>Išmestas į aplinkos orą Indeno (1,2,3-cd) pyreno kiekis Lietuvos ūkyje</t>
  </si>
  <si>
    <t>Išmesto į aplinkos orą Indeno (1,2,3-cd) pyreno kiekio pasiskirstymas pagal ūkio sektorius</t>
  </si>
  <si>
    <t>2016/2015</t>
  </si>
  <si>
    <t>2016/2014</t>
  </si>
  <si>
    <t>2016/1990</t>
  </si>
  <si>
    <t>Įpareigojimas 2016/1990 **)</t>
  </si>
  <si>
    <t>2016/2005</t>
  </si>
  <si>
    <t>2017/2005</t>
  </si>
  <si>
    <t>2017/2016</t>
  </si>
  <si>
    <t>2017/1990</t>
  </si>
  <si>
    <t>2018/2017</t>
  </si>
  <si>
    <t>2018/1990</t>
  </si>
  <si>
    <t>2018/2005</t>
  </si>
  <si>
    <t>2019/1990</t>
  </si>
  <si>
    <t>2019/2018</t>
  </si>
  <si>
    <t>2019/2005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</si>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</sst>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00"/>
    <numFmt numFmtId="166" formatCode="0.0%"/>
    <numFmt numFmtId="167" formatCode="0.0"/>
    <numFmt numFmtId="168" formatCode="0.00000"/>
    <numFmt numFmtId="169" formatCode="_-* #,##0.000\ _€_-;\-* #,##0.000\ _€_-;_-* &quot;-&quot;??\ _€_-;_-@_-"/>
  </numFmts>
  <fonts count="39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186"/>
    </font>
    <font>
      <sz val="9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  <charset val="186"/>
    </font>
    <font>
      <b/>
      <sz val="9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2" fillId="0" borderId="0"/>
    <xf numFmtId="0" fontId="10" fillId="0" borderId="0" applyNumberFormat="0" applyFill="0" applyBorder="0" applyAlignment="0" applyProtection="0"/>
    <xf numFmtId="0" fontId="2" fillId="0" borderId="0"/>
    <xf numFmtId="164" fontId="37" fillId="0" borderId="0" applyFont="0" applyFill="0" applyBorder="0" applyAlignment="0" applyProtection="0"/>
  </cellStyleXfs>
  <cellXfs count="364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167" fontId="0" fillId="0" borderId="0" xfId="0" applyNumberFormat="1"/>
    <xf numFmtId="9" fontId="14" fillId="0" borderId="0" xfId="0" applyNumberFormat="1" applyFont="1"/>
    <xf numFmtId="9" fontId="14" fillId="0" borderId="0" xfId="0" quotePrefix="1" applyNumberFormat="1" applyFont="1" applyAlignment="1">
      <alignment horizontal="center"/>
    </xf>
    <xf numFmtId="0" fontId="0" fillId="0" borderId="0" xfId="0" applyFill="1"/>
    <xf numFmtId="0" fontId="16" fillId="0" borderId="0" xfId="0" quotePrefix="1" applyFont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166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167" fontId="12" fillId="7" borderId="1" xfId="0" applyNumberFormat="1" applyFont="1" applyFill="1" applyBorder="1" applyAlignment="1">
      <alignment horizontal="center" vertical="center" wrapText="1"/>
    </xf>
    <xf numFmtId="167" fontId="0" fillId="7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166" fontId="13" fillId="7" borderId="1" xfId="0" applyNumberFormat="1" applyFont="1" applyFill="1" applyBorder="1" applyAlignment="1">
      <alignment horizontal="center" vertical="center" wrapText="1"/>
    </xf>
    <xf numFmtId="166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9" fontId="14" fillId="7" borderId="0" xfId="0" applyNumberFormat="1" applyFont="1" applyFill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7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13" fillId="0" borderId="0" xfId="0" quotePrefix="1" applyFont="1" applyAlignment="1">
      <alignment horizontal="left" vertical="center" wrapText="1"/>
    </xf>
    <xf numFmtId="9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quotePrefix="1" applyFont="1" applyAlignment="1">
      <alignment horizontal="left"/>
    </xf>
    <xf numFmtId="0" fontId="24" fillId="7" borderId="10" xfId="0" quotePrefix="1" applyFont="1" applyFill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7" fontId="0" fillId="7" borderId="0" xfId="0" applyNumberFormat="1" applyFill="1"/>
    <xf numFmtId="9" fontId="14" fillId="7" borderId="0" xfId="0" applyNumberFormat="1" applyFont="1" applyFill="1"/>
    <xf numFmtId="167" fontId="12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0" fillId="0" borderId="0" xfId="0" applyNumberFormat="1" applyFont="1"/>
    <xf numFmtId="165" fontId="14" fillId="0" borderId="1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11" fillId="7" borderId="1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165" fontId="25" fillId="7" borderId="1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 wrapText="1"/>
    </xf>
    <xf numFmtId="10" fontId="25" fillId="0" borderId="1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wrapText="1"/>
    </xf>
    <xf numFmtId="168" fontId="14" fillId="0" borderId="0" xfId="0" applyNumberFormat="1" applyFont="1" applyAlignment="1">
      <alignment wrapText="1"/>
    </xf>
    <xf numFmtId="167" fontId="27" fillId="7" borderId="1" xfId="0" applyNumberFormat="1" applyFont="1" applyFill="1" applyBorder="1" applyAlignment="1">
      <alignment horizontal="center" vertical="center" wrapText="1"/>
    </xf>
    <xf numFmtId="167" fontId="27" fillId="7" borderId="11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165" fontId="27" fillId="7" borderId="1" xfId="0" applyNumberFormat="1" applyFont="1" applyFill="1" applyBorder="1" applyAlignment="1">
      <alignment horizontal="center" vertical="center" wrapText="1"/>
    </xf>
    <xf numFmtId="165" fontId="27" fillId="7" borderId="11" xfId="0" applyNumberFormat="1" applyFont="1" applyFill="1" applyBorder="1" applyAlignment="1">
      <alignment horizontal="center" vertical="center" wrapText="1"/>
    </xf>
    <xf numFmtId="10" fontId="30" fillId="0" borderId="2" xfId="0" applyNumberFormat="1" applyFont="1" applyBorder="1" applyAlignment="1">
      <alignment horizontal="center" vertical="center"/>
    </xf>
    <xf numFmtId="10" fontId="30" fillId="0" borderId="22" xfId="0" applyNumberFormat="1" applyFont="1" applyBorder="1" applyAlignment="1">
      <alignment horizontal="center" vertical="center"/>
    </xf>
    <xf numFmtId="166" fontId="30" fillId="7" borderId="22" xfId="0" applyNumberFormat="1" applyFont="1" applyFill="1" applyBorder="1" applyAlignment="1">
      <alignment horizontal="center" vertical="center" wrapText="1"/>
    </xf>
    <xf numFmtId="166" fontId="30" fillId="0" borderId="22" xfId="0" applyNumberFormat="1" applyFont="1" applyBorder="1" applyAlignment="1">
      <alignment horizontal="center" vertical="center" wrapText="1"/>
    </xf>
    <xf numFmtId="166" fontId="30" fillId="0" borderId="22" xfId="0" applyNumberFormat="1" applyFont="1" applyBorder="1" applyAlignment="1">
      <alignment horizontal="center" vertical="center"/>
    </xf>
    <xf numFmtId="166" fontId="30" fillId="0" borderId="23" xfId="0" applyNumberFormat="1" applyFont="1" applyBorder="1" applyAlignment="1">
      <alignment horizontal="center" vertical="center"/>
    </xf>
    <xf numFmtId="166" fontId="30" fillId="0" borderId="22" xfId="0" applyNumberFormat="1" applyFont="1" applyFill="1" applyBorder="1" applyAlignment="1">
      <alignment horizontal="center" vertical="center" wrapText="1"/>
    </xf>
    <xf numFmtId="167" fontId="12" fillId="0" borderId="11" xfId="0" applyNumberFormat="1" applyFont="1" applyBorder="1" applyAlignment="1">
      <alignment horizontal="center" vertical="center" wrapText="1"/>
    </xf>
    <xf numFmtId="0" fontId="29" fillId="0" borderId="3" xfId="0" applyFont="1" applyBorder="1"/>
    <xf numFmtId="166" fontId="31" fillId="0" borderId="22" xfId="0" applyNumberFormat="1" applyFont="1" applyBorder="1" applyAlignment="1">
      <alignment horizontal="center" vertical="center"/>
    </xf>
    <xf numFmtId="166" fontId="31" fillId="0" borderId="22" xfId="0" applyNumberFormat="1" applyFont="1" applyBorder="1" applyAlignment="1">
      <alignment horizontal="center" vertical="center" wrapText="1"/>
    </xf>
    <xf numFmtId="10" fontId="0" fillId="0" borderId="0" xfId="0" applyNumberFormat="1" applyBorder="1"/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166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10" fontId="11" fillId="0" borderId="3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0" fontId="31" fillId="0" borderId="2" xfId="0" applyNumberFormat="1" applyFont="1" applyBorder="1" applyAlignment="1">
      <alignment horizontal="center" vertical="center"/>
    </xf>
    <xf numFmtId="10" fontId="31" fillId="0" borderId="22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5" fontId="0" fillId="7" borderId="1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10" fontId="0" fillId="7" borderId="1" xfId="0" applyNumberFormat="1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14" fillId="0" borderId="1" xfId="0" applyFont="1" applyBorder="1"/>
    <xf numFmtId="10" fontId="1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 wrapText="1"/>
    </xf>
    <xf numFmtId="165" fontId="25" fillId="7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7" fontId="27" fillId="7" borderId="3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 wrapText="1"/>
    </xf>
    <xf numFmtId="165" fontId="28" fillId="7" borderId="12" xfId="0" applyNumberFormat="1" applyFont="1" applyFill="1" applyBorder="1" applyAlignment="1">
      <alignment horizontal="center" vertical="center" wrapText="1"/>
    </xf>
    <xf numFmtId="165" fontId="11" fillId="7" borderId="12" xfId="0" applyNumberFormat="1" applyFont="1" applyFill="1" applyBorder="1" applyAlignment="1">
      <alignment horizontal="center" vertical="center" wrapText="1"/>
    </xf>
    <xf numFmtId="165" fontId="14" fillId="7" borderId="12" xfId="0" applyNumberFormat="1" applyFont="1" applyFill="1" applyBorder="1" applyAlignment="1">
      <alignment horizontal="center" vertical="center" wrapText="1"/>
    </xf>
    <xf numFmtId="165" fontId="12" fillId="7" borderId="3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13" fillId="7" borderId="12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65" fontId="27" fillId="0" borderId="33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165" fontId="27" fillId="7" borderId="33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65" fontId="11" fillId="0" borderId="12" xfId="0" applyNumberFormat="1" applyFont="1" applyFill="1" applyBorder="1" applyAlignment="1">
      <alignment horizontal="center" vertical="center"/>
    </xf>
    <xf numFmtId="167" fontId="12" fillId="0" borderId="12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0" fontId="30" fillId="0" borderId="1" xfId="0" applyNumberFormat="1" applyFont="1" applyBorder="1" applyAlignment="1">
      <alignment horizontal="center" vertical="center"/>
    </xf>
    <xf numFmtId="0" fontId="29" fillId="0" borderId="34" xfId="0" applyFont="1" applyBorder="1"/>
    <xf numFmtId="10" fontId="0" fillId="0" borderId="13" xfId="0" applyNumberFormat="1" applyFont="1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1" fillId="0" borderId="26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0" xfId="0" quotePrefix="1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165" fontId="1" fillId="7" borderId="1" xfId="35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/>
    <xf numFmtId="166" fontId="33" fillId="0" borderId="1" xfId="0" applyNumberFormat="1" applyFont="1" applyBorder="1" applyAlignment="1">
      <alignment horizontal="center" vertical="center" wrapText="1"/>
    </xf>
    <xf numFmtId="166" fontId="33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/>
    <xf numFmtId="0" fontId="35" fillId="0" borderId="1" xfId="0" applyFont="1" applyFill="1" applyBorder="1"/>
    <xf numFmtId="166" fontId="29" fillId="0" borderId="1" xfId="0" applyNumberFormat="1" applyFont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9" fontId="14" fillId="0" borderId="11" xfId="0" applyNumberFormat="1" applyFont="1" applyFill="1" applyBorder="1" applyAlignment="1">
      <alignment horizontal="center" vertical="center" wrapText="1"/>
    </xf>
    <xf numFmtId="166" fontId="30" fillId="0" borderId="35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165" fontId="32" fillId="7" borderId="1" xfId="35" applyNumberFormat="1" applyFont="1" applyFill="1" applyBorder="1" applyAlignment="1" applyProtection="1">
      <alignment horizontal="center" vertical="center" wrapText="1"/>
      <protection locked="0"/>
    </xf>
    <xf numFmtId="10" fontId="14" fillId="0" borderId="11" xfId="0" applyNumberFormat="1" applyFont="1" applyBorder="1" applyAlignment="1">
      <alignment horizontal="center" vertical="center"/>
    </xf>
    <xf numFmtId="10" fontId="14" fillId="0" borderId="11" xfId="0" applyNumberFormat="1" applyFont="1" applyBorder="1" applyAlignment="1">
      <alignment horizontal="center" vertical="center" wrapText="1"/>
    </xf>
    <xf numFmtId="10" fontId="25" fillId="0" borderId="11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30" fillId="0" borderId="35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/>
    <xf numFmtId="10" fontId="30" fillId="0" borderId="3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65" fontId="0" fillId="7" borderId="13" xfId="0" applyNumberFormat="1" applyFont="1" applyFill="1" applyBorder="1" applyAlignment="1">
      <alignment horizontal="center" vertical="center" wrapText="1"/>
    </xf>
    <xf numFmtId="165" fontId="11" fillId="7" borderId="13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7" fillId="0" borderId="11" xfId="0" applyFont="1" applyFill="1" applyBorder="1"/>
    <xf numFmtId="0" fontId="14" fillId="0" borderId="11" xfId="0" applyFont="1" applyBorder="1"/>
    <xf numFmtId="0" fontId="24" fillId="0" borderId="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65" fontId="14" fillId="0" borderId="1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165" fontId="32" fillId="7" borderId="11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5" fontId="12" fillId="7" borderId="10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165" fontId="36" fillId="7" borderId="11" xfId="35" applyNumberFormat="1" applyFont="1" applyFill="1" applyBorder="1" applyAlignment="1" applyProtection="1">
      <alignment horizontal="center" vertical="center" wrapText="1"/>
      <protection locked="0"/>
    </xf>
    <xf numFmtId="165" fontId="3" fillId="7" borderId="11" xfId="0" applyNumberFormat="1" applyFont="1" applyFill="1" applyBorder="1" applyAlignment="1">
      <alignment horizontal="center" vertical="center" wrapText="1"/>
    </xf>
    <xf numFmtId="165" fontId="12" fillId="7" borderId="19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32" fillId="7" borderId="11" xfId="35" applyNumberFormat="1" applyFont="1" applyFill="1" applyBorder="1" applyAlignment="1" applyProtection="1">
      <alignment horizontal="center" vertical="center" wrapText="1"/>
      <protection locked="0"/>
    </xf>
    <xf numFmtId="165" fontId="12" fillId="7" borderId="34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5" fontId="25" fillId="7" borderId="13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0" fillId="0" borderId="0" xfId="0" applyNumberFormat="1"/>
    <xf numFmtId="165" fontId="32" fillId="7" borderId="1" xfId="35" applyNumberFormat="1" applyFont="1" applyFill="1" applyBorder="1" applyAlignment="1" applyProtection="1">
      <alignment horizontal="center" wrapText="1"/>
      <protection locked="0"/>
    </xf>
    <xf numFmtId="165" fontId="25" fillId="7" borderId="1" xfId="0" applyNumberFormat="1" applyFont="1" applyFill="1" applyBorder="1" applyAlignment="1">
      <alignment horizont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wrapText="1"/>
    </xf>
    <xf numFmtId="166" fontId="0" fillId="0" borderId="3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65" fontId="1" fillId="7" borderId="13" xfId="35" applyNumberFormat="1" applyFont="1" applyFill="1" applyBorder="1" applyAlignment="1" applyProtection="1">
      <alignment horizontal="center" vertical="center" wrapText="1"/>
      <protection locked="0"/>
    </xf>
    <xf numFmtId="0" fontId="11" fillId="7" borderId="4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165" fontId="32" fillId="7" borderId="13" xfId="35" applyNumberFormat="1" applyFont="1" applyFill="1" applyBorder="1" applyAlignment="1" applyProtection="1">
      <alignment horizontal="center" vertical="center" wrapText="1"/>
      <protection locked="0"/>
    </xf>
    <xf numFmtId="0" fontId="24" fillId="7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165" fontId="27" fillId="0" borderId="19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165" fontId="1" fillId="7" borderId="1" xfId="35" applyNumberFormat="1" applyFont="1" applyFill="1" applyBorder="1" applyAlignment="1" applyProtection="1">
      <alignment horizontal="center" wrapText="1"/>
      <protection locked="0"/>
    </xf>
    <xf numFmtId="165" fontId="27" fillId="0" borderId="10" xfId="0" applyNumberFormat="1" applyFont="1" applyBorder="1" applyAlignment="1">
      <alignment horizontal="center" vertical="center" wrapText="1"/>
    </xf>
    <xf numFmtId="165" fontId="11" fillId="7" borderId="4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/>
    </xf>
    <xf numFmtId="165" fontId="38" fillId="7" borderId="11" xfId="35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center" vertical="center"/>
    </xf>
    <xf numFmtId="169" fontId="0" fillId="0" borderId="11" xfId="4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9" fontId="23" fillId="0" borderId="30" xfId="0" quotePrefix="1" applyNumberFormat="1" applyFont="1" applyBorder="1" applyAlignment="1">
      <alignment horizontal="center" vertical="center" wrapText="1"/>
    </xf>
    <xf numFmtId="9" fontId="23" fillId="0" borderId="31" xfId="0" quotePrefix="1" applyNumberFormat="1" applyFont="1" applyBorder="1" applyAlignment="1">
      <alignment horizontal="center" vertical="center" wrapText="1"/>
    </xf>
    <xf numFmtId="9" fontId="23" fillId="0" borderId="27" xfId="0" quotePrefix="1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9" fontId="23" fillId="0" borderId="30" xfId="0" quotePrefix="1" applyNumberFormat="1" applyFont="1" applyBorder="1" applyAlignment="1">
      <alignment horizontal="center" vertical="center"/>
    </xf>
    <xf numFmtId="9" fontId="23" fillId="0" borderId="31" xfId="0" quotePrefix="1" applyNumberFormat="1" applyFont="1" applyBorder="1" applyAlignment="1">
      <alignment horizontal="center" vertical="center"/>
    </xf>
    <xf numFmtId="9" fontId="23" fillId="0" borderId="27" xfId="0" quotePrefix="1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2">
    <cellStyle name="2x indented GHG Textfiels" xfId="1" xr:uid="{00000000-0005-0000-0000-000000000000}"/>
    <cellStyle name="5x indented GHG Textfiels" xfId="2" xr:uid="{00000000-0005-0000-0000-000001000000}"/>
    <cellStyle name="5x indented GHG Textfiels 2" xfId="3" xr:uid="{00000000-0005-0000-0000-000002000000}"/>
    <cellStyle name="AggblueBoldCels" xfId="4" xr:uid="{00000000-0005-0000-0000-000003000000}"/>
    <cellStyle name="AggblueCels" xfId="5" xr:uid="{00000000-0005-0000-0000-000004000000}"/>
    <cellStyle name="AggBoldCells" xfId="6" xr:uid="{00000000-0005-0000-0000-000005000000}"/>
    <cellStyle name="AggCels" xfId="7" xr:uid="{00000000-0005-0000-0000-000006000000}"/>
    <cellStyle name="AggGreen" xfId="8" xr:uid="{00000000-0005-0000-0000-000007000000}"/>
    <cellStyle name="AggGreen12" xfId="9" xr:uid="{00000000-0005-0000-0000-000008000000}"/>
    <cellStyle name="AggOrange" xfId="10" xr:uid="{00000000-0005-0000-0000-000009000000}"/>
    <cellStyle name="AggOrange9" xfId="11" xr:uid="{00000000-0005-0000-0000-00000A000000}"/>
    <cellStyle name="AggOrangeLB_2x" xfId="12" xr:uid="{00000000-0005-0000-0000-00000B000000}"/>
    <cellStyle name="AggOrangeLBorder" xfId="13" xr:uid="{00000000-0005-0000-0000-00000C000000}"/>
    <cellStyle name="AggOrangeRBorder" xfId="14" xr:uid="{00000000-0005-0000-0000-00000D000000}"/>
    <cellStyle name="Constants" xfId="15" xr:uid="{00000000-0005-0000-0000-00000E000000}"/>
    <cellStyle name="CustomCellsOrange" xfId="16" xr:uid="{00000000-0005-0000-0000-00000F000000}"/>
    <cellStyle name="CustomizationCells" xfId="17" xr:uid="{00000000-0005-0000-0000-000010000000}"/>
    <cellStyle name="CustomizationGreenCells" xfId="18" xr:uid="{00000000-0005-0000-0000-000011000000}"/>
    <cellStyle name="DocBox_EmptyRow" xfId="19" xr:uid="{00000000-0005-0000-0000-000012000000}"/>
    <cellStyle name="Empty_B_border" xfId="20" xr:uid="{00000000-0005-0000-0000-000013000000}"/>
    <cellStyle name="Headline" xfId="21" xr:uid="{00000000-0005-0000-0000-000014000000}"/>
    <cellStyle name="InputCells" xfId="22" xr:uid="{00000000-0005-0000-0000-000015000000}"/>
    <cellStyle name="InputCells12" xfId="23" xr:uid="{00000000-0005-0000-0000-000016000000}"/>
    <cellStyle name="IntCells" xfId="24" xr:uid="{00000000-0005-0000-0000-000017000000}"/>
    <cellStyle name="Įprastas" xfId="0" builtinId="0"/>
    <cellStyle name="Įprastas 2" xfId="25" xr:uid="{00000000-0005-0000-0000-000019000000}"/>
    <cellStyle name="Kablelis" xfId="41" builtinId="3"/>
    <cellStyle name="KP_thin_border_dark_grey" xfId="26" xr:uid="{00000000-0005-0000-0000-00001B000000}"/>
    <cellStyle name="Normal 2" xfId="27" xr:uid="{00000000-0005-0000-0000-00001C000000}"/>
    <cellStyle name="Normal GHG Numbers (0.00)" xfId="28" xr:uid="{00000000-0005-0000-0000-00001D000000}"/>
    <cellStyle name="Normal GHG Textfiels Bold" xfId="29" xr:uid="{00000000-0005-0000-0000-00001E000000}"/>
    <cellStyle name="Normal GHG whole table" xfId="30" xr:uid="{00000000-0005-0000-0000-00001F000000}"/>
    <cellStyle name="Normal GHG-Shade" xfId="31" xr:uid="{00000000-0005-0000-0000-000020000000}"/>
    <cellStyle name="Normal GHG-Shade 2" xfId="32" xr:uid="{00000000-0005-0000-0000-000021000000}"/>
    <cellStyle name="Normál_Munka1" xfId="33" xr:uid="{00000000-0005-0000-0000-000022000000}"/>
    <cellStyle name="Shade" xfId="34" xr:uid="{00000000-0005-0000-0000-000023000000}"/>
    <cellStyle name="Standard 2" xfId="35" xr:uid="{00000000-0005-0000-0000-000024000000}"/>
    <cellStyle name="Standard 2 2" xfId="36" xr:uid="{00000000-0005-0000-0000-000025000000}"/>
    <cellStyle name="Standard 3 2" xfId="37" xr:uid="{00000000-0005-0000-0000-000026000000}"/>
    <cellStyle name="Standard 6" xfId="38" xr:uid="{00000000-0005-0000-0000-000027000000}"/>
    <cellStyle name="Гиперссылка" xfId="39" xr:uid="{00000000-0005-0000-0000-000028000000}"/>
    <cellStyle name="Обычный_2++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265815</xdr:colOff>
      <xdr:row>77</xdr:row>
      <xdr:rowOff>129068</xdr:rowOff>
    </xdr:from>
    <xdr:ext cx="2339678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e>
                      <m:sup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  <m:r>
                      <a:rPr lang="lt-LT" sz="1100" i="1">
                        <a:latin typeface="Cambria Math" panose="02040503050406030204" pitchFamily="18" charset="0"/>
                      </a:rPr>
                      <m:t>=1+</m:t>
                    </m:r>
                    <m:f>
                      <m:f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t-LT" sz="1100" b="0" i="1">
                            <a:latin typeface="Cambria Math" panose="02040503050406030204" pitchFamily="18" charset="0"/>
                          </a:rPr>
                          <m:t>=</m:t>
                        </m:r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1!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lt-L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  <m:d>
                          <m:d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6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d>
                        <m:sSup>
                          <m:sSupPr>
                            <m:ctrlPr>
                              <a:rPr lang="lt-LT" sz="11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e>
                          <m:sup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2!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+…</m:t>
                    </m:r>
                  </m:oMath>
                </m:oMathPara>
              </a14:m>
              <a:endParaRPr lang="lt-LT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lt-LT" sz="1100" i="0">
                  <a:latin typeface="Cambria Math" panose="02040503050406030204" pitchFamily="18" charset="0"/>
                </a:rPr>
                <a:t>(1+𝑥)^𝑛=1+</a:t>
              </a:r>
              <a:r>
                <a:rPr lang="lt-LT" sz="1100" b="0" i="0">
                  <a:latin typeface="Cambria Math" panose="02040503050406030204" pitchFamily="18" charset="0"/>
                </a:rPr>
                <a:t>=/</a:t>
              </a:r>
              <a:r>
                <a:rPr lang="lt-LT" sz="1100" i="0">
                  <a:latin typeface="Cambria Math" panose="02040503050406030204" pitchFamily="18" charset="0"/>
                </a:rPr>
                <a:t>1!+(𝑛(</a:t>
              </a:r>
              <a:r>
                <a:rPr lang="lt-LT" sz="1100" b="0" i="0">
                  <a:latin typeface="Cambria Math" panose="02040503050406030204" pitchFamily="18" charset="0"/>
                </a:rPr>
                <a:t>6</a:t>
              </a:r>
              <a:r>
                <a:rPr lang="lt-LT" sz="1100" i="0">
                  <a:latin typeface="Cambria Math" panose="02040503050406030204" pitchFamily="18" charset="0"/>
                </a:rPr>
                <a:t>−</a:t>
              </a:r>
              <a:r>
                <a:rPr lang="lt-LT" sz="1100" b="0" i="0">
                  <a:latin typeface="Cambria Math" panose="02040503050406030204" pitchFamily="18" charset="0"/>
                </a:rPr>
                <a:t>2) 〖</a:t>
              </a:r>
              <a:r>
                <a:rPr lang="lt-LT" sz="1100" i="0">
                  <a:latin typeface="Cambria Math" panose="02040503050406030204" pitchFamily="18" charset="0"/>
                </a:rPr>
                <a:t>𝑥</a:t>
              </a:r>
              <a:r>
                <a:rPr lang="lt-LT" sz="1100" b="0" i="0">
                  <a:latin typeface="Cambria Math" panose="02040503050406030204" pitchFamily="18" charset="0"/>
                </a:rPr>
                <a:t>1〗^8)/</a:t>
              </a:r>
              <a:r>
                <a:rPr lang="lt-LT" sz="1100" i="0">
                  <a:latin typeface="Cambria Math" panose="02040503050406030204" pitchFamily="18" charset="0"/>
                </a:rPr>
                <a:t>2!+…</a:t>
              </a:r>
              <a:endParaRPr lang="lt-LT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2"/>
  <sheetViews>
    <sheetView zoomScale="80" zoomScaleNormal="80" workbookViewId="0">
      <pane xSplit="11" ySplit="14" topLeftCell="AC15" activePane="bottomRight" state="frozen"/>
      <selection pane="topRight" activeCell="L1" sqref="L1"/>
      <selection pane="bottomLeft" activeCell="A15" sqref="A15"/>
      <selection pane="bottomRight" activeCell="AC39" sqref="AC39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9.28515625" customWidth="1"/>
    <col min="30" max="30" width="8.85546875" customWidth="1"/>
    <col min="31" max="35" width="10.7109375" customWidth="1"/>
    <col min="36" max="45" width="11.7109375" customWidth="1"/>
    <col min="46" max="46" width="13.85546875" customWidth="1"/>
  </cols>
  <sheetData>
    <row r="1" spans="1:46" ht="15.75" x14ac:dyDescent="0.25">
      <c r="A1" s="1" t="s">
        <v>41</v>
      </c>
    </row>
    <row r="2" spans="1:46" ht="13.5" thickBot="1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6" ht="14.1" customHeight="1" x14ac:dyDescent="0.2">
      <c r="A3" s="309" t="s">
        <v>1</v>
      </c>
      <c r="B3" s="320" t="s">
        <v>2</v>
      </c>
      <c r="C3" s="309" t="s">
        <v>43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101"/>
      <c r="AH3" s="309" t="s">
        <v>5</v>
      </c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16" t="s">
        <v>53</v>
      </c>
    </row>
    <row r="4" spans="1:46" x14ac:dyDescent="0.2">
      <c r="A4" s="309"/>
      <c r="B4" s="320"/>
      <c r="C4" s="202">
        <v>1990</v>
      </c>
      <c r="D4" s="202">
        <v>1991</v>
      </c>
      <c r="E4" s="202">
        <v>1992</v>
      </c>
      <c r="F4" s="202">
        <v>1993</v>
      </c>
      <c r="G4" s="202">
        <v>1994</v>
      </c>
      <c r="H4" s="202">
        <v>1995</v>
      </c>
      <c r="I4" s="202">
        <v>1996</v>
      </c>
      <c r="J4" s="202">
        <v>1997</v>
      </c>
      <c r="K4" s="202">
        <v>1998</v>
      </c>
      <c r="L4" s="202">
        <v>1999</v>
      </c>
      <c r="M4" s="202">
        <v>2000</v>
      </c>
      <c r="N4" s="202">
        <v>2001</v>
      </c>
      <c r="O4" s="202">
        <v>2002</v>
      </c>
      <c r="P4" s="202">
        <v>2003</v>
      </c>
      <c r="Q4" s="202">
        <v>2004</v>
      </c>
      <c r="R4" s="202">
        <v>2005</v>
      </c>
      <c r="S4" s="202">
        <v>2006</v>
      </c>
      <c r="T4" s="202">
        <v>2007</v>
      </c>
      <c r="U4" s="202">
        <v>2008</v>
      </c>
      <c r="V4" s="202">
        <v>2009</v>
      </c>
      <c r="W4" s="202">
        <v>2010</v>
      </c>
      <c r="X4" s="202">
        <v>2011</v>
      </c>
      <c r="Y4" s="202">
        <v>2012</v>
      </c>
      <c r="Z4" s="202">
        <v>2013</v>
      </c>
      <c r="AA4" s="202">
        <v>2014</v>
      </c>
      <c r="AB4" s="202">
        <v>2015</v>
      </c>
      <c r="AC4" s="202">
        <v>2016</v>
      </c>
      <c r="AD4" s="202">
        <v>2017</v>
      </c>
      <c r="AE4" s="286">
        <v>2018</v>
      </c>
      <c r="AF4" s="202">
        <v>2019</v>
      </c>
      <c r="AG4" s="145"/>
      <c r="AH4" s="82" t="s">
        <v>62</v>
      </c>
      <c r="AI4" s="82" t="s">
        <v>58</v>
      </c>
      <c r="AJ4" s="59" t="s">
        <v>56</v>
      </c>
      <c r="AK4" s="46" t="s">
        <v>50</v>
      </c>
      <c r="AL4" s="47" t="s">
        <v>51</v>
      </c>
      <c r="AM4" s="47" t="s">
        <v>23</v>
      </c>
      <c r="AN4" s="47" t="s">
        <v>24</v>
      </c>
      <c r="AO4" s="47" t="s">
        <v>25</v>
      </c>
      <c r="AP4" s="47" t="s">
        <v>52</v>
      </c>
      <c r="AQ4" s="64" t="s">
        <v>57</v>
      </c>
      <c r="AR4" s="54" t="s">
        <v>59</v>
      </c>
      <c r="AS4" s="54" t="s">
        <v>61</v>
      </c>
      <c r="AT4" s="317"/>
    </row>
    <row r="5" spans="1:46" ht="27.75" customHeight="1" x14ac:dyDescent="0.2">
      <c r="A5" s="310" t="s">
        <v>3</v>
      </c>
      <c r="B5" s="236" t="s">
        <v>9</v>
      </c>
      <c r="C5" s="252">
        <v>0.5834140000000001</v>
      </c>
      <c r="D5" s="252">
        <v>0.64510299999999998</v>
      </c>
      <c r="E5" s="252">
        <v>0.45892450000000007</v>
      </c>
      <c r="F5" s="252">
        <v>0.423987</v>
      </c>
      <c r="G5" s="252">
        <v>0.33507800000000004</v>
      </c>
      <c r="H5" s="252">
        <v>0.28247900000000004</v>
      </c>
      <c r="I5" s="252">
        <v>0.29883850000000001</v>
      </c>
      <c r="J5" s="252">
        <v>0.28516550000000002</v>
      </c>
      <c r="K5" s="252">
        <v>0.3362155</v>
      </c>
      <c r="L5" s="252">
        <v>0.28140700000000002</v>
      </c>
      <c r="M5" s="252">
        <v>0.26004918093618951</v>
      </c>
      <c r="N5" s="252">
        <v>0.37366991430352481</v>
      </c>
      <c r="O5" s="252">
        <v>0.4726966377184631</v>
      </c>
      <c r="P5" s="252">
        <v>0.54352407457667462</v>
      </c>
      <c r="Q5" s="252">
        <v>0.65750305645132034</v>
      </c>
      <c r="R5" s="252">
        <v>0.29908702779867702</v>
      </c>
      <c r="S5" s="252">
        <v>0.32133234916151487</v>
      </c>
      <c r="T5" s="252">
        <v>0.36967045995878539</v>
      </c>
      <c r="U5" s="252">
        <v>0.34582470848361213</v>
      </c>
      <c r="V5" s="252">
        <v>0.39313322197572459</v>
      </c>
      <c r="W5" s="252">
        <v>0.39180931975353672</v>
      </c>
      <c r="X5" s="252">
        <v>0.36120619592439179</v>
      </c>
      <c r="Y5" s="252">
        <v>0.44884696722728823</v>
      </c>
      <c r="Z5" s="252">
        <v>0.300136580130135</v>
      </c>
      <c r="AA5" s="252">
        <v>0.33144811474524216</v>
      </c>
      <c r="AB5" s="252">
        <v>0.42026421138604658</v>
      </c>
      <c r="AC5" s="252">
        <v>0.43273658080801203</v>
      </c>
      <c r="AD5" s="252">
        <v>0.50130414639186816</v>
      </c>
      <c r="AE5" s="252">
        <v>0.48467710135585701</v>
      </c>
      <c r="AF5" s="222">
        <v>0.4642742522069383</v>
      </c>
      <c r="AG5" s="146"/>
      <c r="AH5" s="111">
        <f t="shared" ref="AH5:AH15" si="0">(AF5-AE5)/AE5</f>
        <v>-4.2095756312486986E-2</v>
      </c>
      <c r="AI5" s="111">
        <f>(AE5-AD5)/AD5</f>
        <v>-3.3167579314242947E-2</v>
      </c>
      <c r="AJ5" s="114">
        <f t="shared" ref="AJ5:AJ16" si="1">SUM(AD5-AC5)/AC5</f>
        <v>0.1584510499570565</v>
      </c>
      <c r="AK5" s="112">
        <f t="shared" ref="AK5:AK16" si="2">(AC5-AB5)/AB5</f>
        <v>2.9677448338584721E-2</v>
      </c>
      <c r="AL5" s="113">
        <f t="shared" ref="AL5:AL16" si="3">(AC5-AA5)/AA5</f>
        <v>0.305593731135331</v>
      </c>
      <c r="AM5" s="113">
        <f t="shared" ref="AM5:AM16" si="4">(Z5-$C5)/$C5</f>
        <v>-0.48555128925576874</v>
      </c>
      <c r="AN5" s="113">
        <f t="shared" ref="AN5:AN16" si="5">(AA5-$C5)/$C5</f>
        <v>-0.43188179449714592</v>
      </c>
      <c r="AO5" s="113">
        <f t="shared" ref="AO5:AO16" si="6">(AB5-$C5)/$C5</f>
        <v>-0.27964668076863686</v>
      </c>
      <c r="AP5" s="113">
        <f t="shared" ref="AP5:AP16" si="7">(AC5-C5)/C5</f>
        <v>-0.25826843235162</v>
      </c>
      <c r="AQ5" s="60">
        <f t="shared" ref="AQ5:AQ16" si="8">SUM(AD5-C5)/C5</f>
        <v>-0.14074028667144076</v>
      </c>
      <c r="AR5" s="60">
        <f>SUM(AE5-C5)/C5</f>
        <v>-0.16923985136479938</v>
      </c>
      <c r="AS5" s="60">
        <f t="shared" ref="AS5:AS16" si="9">(AF5-C5)/C5</f>
        <v>-0.20421132813587226</v>
      </c>
      <c r="AT5" s="313" t="s">
        <v>26</v>
      </c>
    </row>
    <row r="6" spans="1:46" ht="28.5" customHeight="1" x14ac:dyDescent="0.2">
      <c r="A6" s="311"/>
      <c r="B6" s="236" t="s">
        <v>10</v>
      </c>
      <c r="C6" s="252">
        <v>2.017E-2</v>
      </c>
      <c r="D6" s="252">
        <v>2.5690000000000001E-2</v>
      </c>
      <c r="E6" s="252">
        <v>1.5855000000000001E-2</v>
      </c>
      <c r="F6" s="252">
        <v>1.7762500000000001E-2</v>
      </c>
      <c r="G6" s="252">
        <v>1.1742500000000001E-2</v>
      </c>
      <c r="H6" s="65">
        <v>6.0141159999999999E-2</v>
      </c>
      <c r="I6" s="65">
        <v>2.6993719999999999E-2</v>
      </c>
      <c r="J6" s="252">
        <v>1.3392500000000002E-2</v>
      </c>
      <c r="K6" s="65">
        <v>3.06355E-2</v>
      </c>
      <c r="L6" s="65">
        <v>3.2371329999999997E-2</v>
      </c>
      <c r="M6" s="65">
        <v>0.32509949999999999</v>
      </c>
      <c r="N6" s="65">
        <v>1.5287500000000001E-2</v>
      </c>
      <c r="O6" s="65">
        <v>2.2763269999999999E-2</v>
      </c>
      <c r="P6" s="65">
        <v>3.3738490000000003E-2</v>
      </c>
      <c r="Q6" s="252">
        <v>1.45375E-2</v>
      </c>
      <c r="R6" s="65">
        <v>2.5578380000000001E-2</v>
      </c>
      <c r="S6" s="65">
        <v>3.2160050000000003E-2</v>
      </c>
      <c r="T6" s="252">
        <v>2.2185E-2</v>
      </c>
      <c r="U6" s="252">
        <v>2.2862500000000001E-2</v>
      </c>
      <c r="V6" s="252">
        <v>2.14775E-2</v>
      </c>
      <c r="W6" s="252">
        <v>1.5160000000000002E-2</v>
      </c>
      <c r="X6" s="65">
        <v>2.326479E-2</v>
      </c>
      <c r="Y6" s="65">
        <v>2.4593299999999998E-2</v>
      </c>
      <c r="Z6" s="252">
        <v>9.0000000000000011E-3</v>
      </c>
      <c r="AA6" s="252">
        <v>7.2275000000000004E-3</v>
      </c>
      <c r="AB6" s="252">
        <v>8.8975000000000009E-3</v>
      </c>
      <c r="AC6" s="252">
        <v>6.9875000000000007E-3</v>
      </c>
      <c r="AD6" s="252">
        <v>5.365E-3</v>
      </c>
      <c r="AE6" s="65">
        <v>7.0222399999999999E-3</v>
      </c>
      <c r="AF6" s="173">
        <v>7.1976200000000001E-3</v>
      </c>
      <c r="AG6" s="146"/>
      <c r="AH6" s="111">
        <f t="shared" si="0"/>
        <v>2.4974936772311992E-2</v>
      </c>
      <c r="AI6" s="111">
        <f t="shared" ref="AI6:AI16" si="10">(AE6-AD6)/AD6</f>
        <v>0.30889841565703635</v>
      </c>
      <c r="AJ6" s="114">
        <f t="shared" si="1"/>
        <v>-0.23220035778175321</v>
      </c>
      <c r="AK6" s="112">
        <f t="shared" si="2"/>
        <v>-0.21466704130373701</v>
      </c>
      <c r="AL6" s="113">
        <f t="shared" si="3"/>
        <v>-3.3206502940159081E-2</v>
      </c>
      <c r="AM6" s="113">
        <f t="shared" si="4"/>
        <v>-0.55379276152702028</v>
      </c>
      <c r="AN6" s="113">
        <f t="shared" si="5"/>
        <v>-0.64167079821517103</v>
      </c>
      <c r="AO6" s="113">
        <f t="shared" si="6"/>
        <v>-0.55887456618740705</v>
      </c>
      <c r="AP6" s="113">
        <f t="shared" si="7"/>
        <v>-0.65356965790778376</v>
      </c>
      <c r="AQ6" s="60">
        <f t="shared" si="8"/>
        <v>-0.73401090728805152</v>
      </c>
      <c r="AR6" s="60">
        <f t="shared" ref="AR6:AR16" si="11">SUM(AE6-C6)/C6</f>
        <v>-0.65184729796727814</v>
      </c>
      <c r="AS6" s="60">
        <f t="shared" si="9"/>
        <v>-0.64315220624690139</v>
      </c>
      <c r="AT6" s="314"/>
    </row>
    <row r="7" spans="1:46" ht="39.75" customHeight="1" x14ac:dyDescent="0.2">
      <c r="A7" s="311"/>
      <c r="B7" s="236" t="s">
        <v>16</v>
      </c>
      <c r="C7" s="65">
        <v>0.79798773000000001</v>
      </c>
      <c r="D7" s="65">
        <v>0.90330869999999996</v>
      </c>
      <c r="E7" s="65">
        <v>0.74037114000000004</v>
      </c>
      <c r="F7" s="65">
        <v>0.57503592999999997</v>
      </c>
      <c r="G7" s="65">
        <v>0.376310488</v>
      </c>
      <c r="H7" s="65">
        <v>0.44077722000000003</v>
      </c>
      <c r="I7" s="65">
        <v>0.39351504999999998</v>
      </c>
      <c r="J7" s="65">
        <v>0.37247437</v>
      </c>
      <c r="K7" s="65">
        <v>0.4177959</v>
      </c>
      <c r="L7" s="65">
        <v>0.35721661999999998</v>
      </c>
      <c r="M7" s="65">
        <v>0.2626057</v>
      </c>
      <c r="N7" s="65">
        <v>0.27924114999999999</v>
      </c>
      <c r="O7" s="65">
        <v>0.40756719000000002</v>
      </c>
      <c r="P7" s="65">
        <v>0.52841961999999998</v>
      </c>
      <c r="Q7" s="65">
        <v>0.47824387000000002</v>
      </c>
      <c r="R7" s="65">
        <v>0.25375123999999999</v>
      </c>
      <c r="S7" s="65">
        <v>0.25330615000000001</v>
      </c>
      <c r="T7" s="65">
        <v>0.24872548999999999</v>
      </c>
      <c r="U7" s="65">
        <v>0.21293110000000001</v>
      </c>
      <c r="V7" s="65">
        <v>0.16570665000000001</v>
      </c>
      <c r="W7" s="65">
        <v>0.19809795999999999</v>
      </c>
      <c r="X7" s="65">
        <v>0.2212509</v>
      </c>
      <c r="Y7" s="65">
        <v>0.24179454</v>
      </c>
      <c r="Z7" s="65">
        <v>0.16506008999999999</v>
      </c>
      <c r="AA7" s="65">
        <v>0.1704649</v>
      </c>
      <c r="AB7" s="65">
        <v>0.15711848</v>
      </c>
      <c r="AC7" s="65">
        <v>0.17114662</v>
      </c>
      <c r="AD7" s="65">
        <v>0.17788011000000001</v>
      </c>
      <c r="AE7" s="65">
        <v>0.17620394</v>
      </c>
      <c r="AF7" s="173">
        <v>1.6761004999999999E-2</v>
      </c>
      <c r="AG7" s="146"/>
      <c r="AH7" s="111">
        <f t="shared" si="0"/>
        <v>-0.90487724054297536</v>
      </c>
      <c r="AI7" s="111">
        <f t="shared" si="10"/>
        <v>-9.4230321759976674E-3</v>
      </c>
      <c r="AJ7" s="114">
        <f t="shared" si="1"/>
        <v>3.9343400413049401E-2</v>
      </c>
      <c r="AK7" s="112">
        <f t="shared" si="2"/>
        <v>8.9283832175565819E-2</v>
      </c>
      <c r="AL7" s="113">
        <f t="shared" si="3"/>
        <v>3.9991810630810023E-3</v>
      </c>
      <c r="AM7" s="113">
        <f t="shared" si="4"/>
        <v>-0.79315460151248196</v>
      </c>
      <c r="AN7" s="113">
        <f t="shared" si="5"/>
        <v>-0.78638155250833242</v>
      </c>
      <c r="AO7" s="113">
        <f t="shared" si="6"/>
        <v>-0.80310664676510746</v>
      </c>
      <c r="AP7" s="113">
        <f t="shared" si="7"/>
        <v>-0.78552725365839893</v>
      </c>
      <c r="AQ7" s="60">
        <f t="shared" si="8"/>
        <v>-0.77708916652139493</v>
      </c>
      <c r="AR7" s="60">
        <f t="shared" si="11"/>
        <v>-0.77918966247764243</v>
      </c>
      <c r="AS7" s="60">
        <f t="shared" si="9"/>
        <v>-0.97899591137823638</v>
      </c>
      <c r="AT7" s="314"/>
    </row>
    <row r="8" spans="1:46" s="132" customFormat="1" ht="27.75" customHeight="1" x14ac:dyDescent="0.2">
      <c r="A8" s="311"/>
      <c r="B8" s="236" t="s">
        <v>17</v>
      </c>
      <c r="C8" s="252">
        <v>19.951400690000003</v>
      </c>
      <c r="D8" s="252">
        <v>20.691990350000001</v>
      </c>
      <c r="E8" s="252">
        <v>10.61416945</v>
      </c>
      <c r="F8" s="252">
        <v>14.114616209999998</v>
      </c>
      <c r="G8" s="252">
        <v>13.15809226</v>
      </c>
      <c r="H8" s="252">
        <v>13.218373140000001</v>
      </c>
      <c r="I8" s="252">
        <v>14.777516480000001</v>
      </c>
      <c r="J8" s="252">
        <v>15.184038319999999</v>
      </c>
      <c r="K8" s="252">
        <v>15.246077419999997</v>
      </c>
      <c r="L8" s="252">
        <v>15.947431890000002</v>
      </c>
      <c r="M8" s="252">
        <v>16.225050540000002</v>
      </c>
      <c r="N8" s="252">
        <v>16.572873600000001</v>
      </c>
      <c r="O8" s="269">
        <v>16.505285520000001</v>
      </c>
      <c r="P8" s="252">
        <v>16.862115920000004</v>
      </c>
      <c r="Q8" s="252">
        <v>17.024970240000005</v>
      </c>
      <c r="R8" s="252">
        <v>17.26281972</v>
      </c>
      <c r="S8" s="252">
        <v>18.176656000000001</v>
      </c>
      <c r="T8" s="252">
        <v>17.678429640000004</v>
      </c>
      <c r="U8" s="252">
        <v>18.366210440000007</v>
      </c>
      <c r="V8" s="252">
        <v>18.548867000000001</v>
      </c>
      <c r="W8" s="252">
        <v>18.717838479999998</v>
      </c>
      <c r="X8" s="252">
        <v>18.341336439999999</v>
      </c>
      <c r="Y8" s="252">
        <v>18.382803680000002</v>
      </c>
      <c r="Z8" s="252">
        <v>17.879803760000001</v>
      </c>
      <c r="AA8" s="252">
        <v>16.604906559999996</v>
      </c>
      <c r="AB8" s="252">
        <v>15.398242539999998</v>
      </c>
      <c r="AC8" s="252">
        <v>15.363689540000003</v>
      </c>
      <c r="AD8" s="252">
        <v>15.242498960000001</v>
      </c>
      <c r="AE8" s="252">
        <v>15.44677536</v>
      </c>
      <c r="AF8" s="222">
        <v>14.5798787</v>
      </c>
      <c r="AG8" s="147"/>
      <c r="AH8" s="134">
        <f t="shared" si="0"/>
        <v>-5.6121529561753147E-2</v>
      </c>
      <c r="AI8" s="134">
        <f t="shared" si="10"/>
        <v>1.3401765716767971E-2</v>
      </c>
      <c r="AJ8" s="135">
        <f t="shared" si="1"/>
        <v>-7.8881169581354431E-3</v>
      </c>
      <c r="AK8" s="112">
        <f t="shared" si="2"/>
        <v>-2.2439573808658423E-3</v>
      </c>
      <c r="AL8" s="113">
        <f t="shared" si="3"/>
        <v>-7.4750015335225933E-2</v>
      </c>
      <c r="AM8" s="113">
        <f t="shared" si="4"/>
        <v>-0.10383215505457334</v>
      </c>
      <c r="AN8" s="113">
        <f t="shared" si="5"/>
        <v>-0.16773229017836974</v>
      </c>
      <c r="AO8" s="113">
        <f t="shared" si="6"/>
        <v>-0.2282124558944941</v>
      </c>
      <c r="AP8" s="113">
        <f t="shared" si="7"/>
        <v>-0.22994431425054998</v>
      </c>
      <c r="AQ8" s="113">
        <f t="shared" si="8"/>
        <v>-0.23601860356401883</v>
      </c>
      <c r="AR8" s="113">
        <f t="shared" si="11"/>
        <v>-0.22577990387701458</v>
      </c>
      <c r="AS8" s="113">
        <f t="shared" si="9"/>
        <v>-0.26923031988888407</v>
      </c>
      <c r="AT8" s="314"/>
    </row>
    <row r="9" spans="1:46" ht="39.75" customHeight="1" x14ac:dyDescent="0.2">
      <c r="A9" s="311"/>
      <c r="B9" s="236" t="s">
        <v>18</v>
      </c>
      <c r="C9" s="65">
        <v>1.9069634499999999</v>
      </c>
      <c r="D9" s="65">
        <v>2.1620050000000002</v>
      </c>
      <c r="E9" s="65">
        <v>1.161374876</v>
      </c>
      <c r="F9" s="65">
        <v>1.11573681</v>
      </c>
      <c r="G9" s="65">
        <v>1.1540350800000001</v>
      </c>
      <c r="H9" s="65">
        <v>0.99517096999999999</v>
      </c>
      <c r="I9" s="65">
        <v>0.89281130799999997</v>
      </c>
      <c r="J9" s="65">
        <v>0.68577835600000003</v>
      </c>
      <c r="K9" s="65">
        <v>0.73397603199999994</v>
      </c>
      <c r="L9" s="65">
        <v>0.67245147199999999</v>
      </c>
      <c r="M9" s="65">
        <v>0.40953509999999999</v>
      </c>
      <c r="N9" s="65">
        <v>0.40933212000000002</v>
      </c>
      <c r="O9" s="65">
        <v>0.44602409999999998</v>
      </c>
      <c r="P9" s="65">
        <v>0.46597592999999998</v>
      </c>
      <c r="Q9" s="65">
        <v>0.38479309</v>
      </c>
      <c r="R9" s="65">
        <v>0.23518915000000001</v>
      </c>
      <c r="S9" s="65">
        <v>0.27070457999999997</v>
      </c>
      <c r="T9" s="65">
        <v>0.27048897</v>
      </c>
      <c r="U9" s="65">
        <v>0.25982450000000001</v>
      </c>
      <c r="V9" s="65">
        <v>0.28922406000000001</v>
      </c>
      <c r="W9" s="65">
        <v>0.28806399999999999</v>
      </c>
      <c r="X9" s="65">
        <v>0.32769208999999999</v>
      </c>
      <c r="Y9" s="65">
        <v>0.29074746000000001</v>
      </c>
      <c r="Z9" s="65">
        <v>0.26131702000000001</v>
      </c>
      <c r="AA9" s="65">
        <v>0.25476734000000001</v>
      </c>
      <c r="AB9" s="65">
        <v>0.21781726000000001</v>
      </c>
      <c r="AC9" s="65">
        <v>0.2352467</v>
      </c>
      <c r="AD9" s="65">
        <v>0.26984753</v>
      </c>
      <c r="AE9" s="65">
        <v>0.28248714000000003</v>
      </c>
      <c r="AF9" s="173">
        <v>0.27011830999999997</v>
      </c>
      <c r="AG9" s="146"/>
      <c r="AH9" s="111">
        <f t="shared" si="0"/>
        <v>-4.3785462233785412E-2</v>
      </c>
      <c r="AI9" s="111">
        <f t="shared" si="10"/>
        <v>4.6839820990764759E-2</v>
      </c>
      <c r="AJ9" s="114">
        <f t="shared" si="1"/>
        <v>0.14708316843551897</v>
      </c>
      <c r="AK9" s="112">
        <f t="shared" si="2"/>
        <v>8.0018635805078023E-2</v>
      </c>
      <c r="AL9" s="113">
        <f t="shared" si="3"/>
        <v>-7.6621438211036022E-2</v>
      </c>
      <c r="AM9" s="113">
        <f t="shared" si="4"/>
        <v>-0.86296694884214997</v>
      </c>
      <c r="AN9" s="113">
        <f t="shared" si="5"/>
        <v>-0.8664015610786876</v>
      </c>
      <c r="AO9" s="113">
        <f t="shared" si="6"/>
        <v>-0.88577795762157885</v>
      </c>
      <c r="AP9" s="113">
        <f t="shared" si="7"/>
        <v>-0.87663806561158786</v>
      </c>
      <c r="AQ9" s="60">
        <f t="shared" si="8"/>
        <v>-0.85849360143740561</v>
      </c>
      <c r="AR9" s="60">
        <f t="shared" si="11"/>
        <v>-0.85186546705968591</v>
      </c>
      <c r="AS9" s="60">
        <f t="shared" si="9"/>
        <v>-0.85835160605726346</v>
      </c>
      <c r="AT9" s="314"/>
    </row>
    <row r="10" spans="1:46" ht="12.75" customHeight="1" x14ac:dyDescent="0.2">
      <c r="A10" s="312"/>
      <c r="B10" s="237" t="s">
        <v>11</v>
      </c>
      <c r="C10" s="66">
        <f t="shared" ref="C10:W10" si="12">C5+C6+C7+C8+C9</f>
        <v>23.259935870000003</v>
      </c>
      <c r="D10" s="66">
        <f t="shared" si="12"/>
        <v>24.428097050000002</v>
      </c>
      <c r="E10" s="66">
        <f t="shared" si="12"/>
        <v>12.990694966</v>
      </c>
      <c r="F10" s="66">
        <f t="shared" si="12"/>
        <v>16.247138449999998</v>
      </c>
      <c r="G10" s="66">
        <f t="shared" si="12"/>
        <v>15.035258327999999</v>
      </c>
      <c r="H10" s="66">
        <f t="shared" si="12"/>
        <v>14.996941490000001</v>
      </c>
      <c r="I10" s="66">
        <f t="shared" si="12"/>
        <v>16.389675058000002</v>
      </c>
      <c r="J10" s="66">
        <f t="shared" si="12"/>
        <v>16.540849045999998</v>
      </c>
      <c r="K10" s="66">
        <f t="shared" si="12"/>
        <v>16.764700351999998</v>
      </c>
      <c r="L10" s="66">
        <f t="shared" si="12"/>
        <v>17.290878312</v>
      </c>
      <c r="M10" s="66">
        <f t="shared" si="12"/>
        <v>17.482340020936192</v>
      </c>
      <c r="N10" s="66">
        <f t="shared" si="12"/>
        <v>17.650404284303523</v>
      </c>
      <c r="O10" s="66">
        <f t="shared" si="12"/>
        <v>17.854336717718464</v>
      </c>
      <c r="P10" s="66">
        <f t="shared" si="12"/>
        <v>18.433774034576679</v>
      </c>
      <c r="Q10" s="66">
        <f t="shared" si="12"/>
        <v>18.560047756451326</v>
      </c>
      <c r="R10" s="66">
        <f t="shared" si="12"/>
        <v>18.076425517798675</v>
      </c>
      <c r="S10" s="66">
        <f t="shared" si="12"/>
        <v>19.054159129161516</v>
      </c>
      <c r="T10" s="66">
        <f t="shared" si="12"/>
        <v>18.589499559958789</v>
      </c>
      <c r="U10" s="66">
        <f t="shared" si="12"/>
        <v>19.20765324848362</v>
      </c>
      <c r="V10" s="66">
        <f t="shared" si="12"/>
        <v>19.418408431975724</v>
      </c>
      <c r="W10" s="66">
        <f t="shared" si="12"/>
        <v>19.610969759753534</v>
      </c>
      <c r="X10" s="66">
        <f t="shared" ref="X10:AD10" si="13">X5+X6+X7+X8+X9</f>
        <v>19.274750415924391</v>
      </c>
      <c r="Y10" s="66">
        <f t="shared" si="13"/>
        <v>19.388785947227291</v>
      </c>
      <c r="Z10" s="66">
        <f t="shared" si="13"/>
        <v>18.615317450130135</v>
      </c>
      <c r="AA10" s="73">
        <f t="shared" si="13"/>
        <v>17.368814414745238</v>
      </c>
      <c r="AB10" s="73">
        <f t="shared" si="13"/>
        <v>16.202339991386044</v>
      </c>
      <c r="AC10" s="73">
        <f t="shared" si="13"/>
        <v>16.209806940808015</v>
      </c>
      <c r="AD10" s="73">
        <f t="shared" si="13"/>
        <v>16.196895746391871</v>
      </c>
      <c r="AE10" s="73">
        <f t="shared" ref="AE10" si="14">AE5+AE6+AE7+AE8+AE9</f>
        <v>16.397165781355859</v>
      </c>
      <c r="AF10" s="75">
        <f>SUM(AF5+AF6+AF7+AF8+AF9)</f>
        <v>15.338229887206939</v>
      </c>
      <c r="AG10" s="148"/>
      <c r="AH10" s="72">
        <f t="shared" si="0"/>
        <v>-6.4580422511368807E-2</v>
      </c>
      <c r="AI10" s="72">
        <f t="shared" si="10"/>
        <v>1.2364717171721147E-2</v>
      </c>
      <c r="AJ10" s="76">
        <f t="shared" si="1"/>
        <v>-7.9650513194210956E-4</v>
      </c>
      <c r="AK10" s="68">
        <f t="shared" si="2"/>
        <v>4.6085623594746387E-4</v>
      </c>
      <c r="AL10" s="69">
        <f t="shared" si="3"/>
        <v>-6.6729222056358922E-2</v>
      </c>
      <c r="AM10" s="69">
        <f t="shared" si="4"/>
        <v>-0.19968319972284893</v>
      </c>
      <c r="AN10" s="69">
        <f t="shared" si="5"/>
        <v>-0.25327333180023787</v>
      </c>
      <c r="AO10" s="69">
        <f t="shared" si="6"/>
        <v>-0.30342284338438974</v>
      </c>
      <c r="AP10" s="69">
        <f t="shared" si="7"/>
        <v>-0.30310182145794484</v>
      </c>
      <c r="AQ10" s="67">
        <f t="shared" si="8"/>
        <v>-0.30365690443359472</v>
      </c>
      <c r="AR10" s="67">
        <f t="shared" si="11"/>
        <v>-0.29504681900243535</v>
      </c>
      <c r="AS10" s="67">
        <f t="shared" si="9"/>
        <v>-0.34057299328199148</v>
      </c>
      <c r="AT10" s="314"/>
    </row>
    <row r="11" spans="1:46" ht="12.75" customHeight="1" x14ac:dyDescent="0.2">
      <c r="A11" s="301" t="s">
        <v>14</v>
      </c>
      <c r="B11" s="238" t="s">
        <v>6</v>
      </c>
      <c r="C11" s="65">
        <v>0.65179480000000001</v>
      </c>
      <c r="D11" s="65">
        <v>0.73123470000000002</v>
      </c>
      <c r="E11" s="65">
        <v>0.45339469999999998</v>
      </c>
      <c r="F11" s="65">
        <v>0.34676370000000001</v>
      </c>
      <c r="G11" s="65">
        <v>0.27082410000000001</v>
      </c>
      <c r="H11" s="65">
        <v>0.37526229999999999</v>
      </c>
      <c r="I11" s="65">
        <v>0.41485670000000002</v>
      </c>
      <c r="J11" s="65">
        <v>0.44617499999999999</v>
      </c>
      <c r="K11" s="65">
        <v>0.46586889999999997</v>
      </c>
      <c r="L11" s="65">
        <v>0.41628349999999997</v>
      </c>
      <c r="M11" s="65">
        <v>0.38625219999999999</v>
      </c>
      <c r="N11" s="65">
        <v>0.42223179999999999</v>
      </c>
      <c r="O11" s="65">
        <v>0.44814670000000001</v>
      </c>
      <c r="P11" s="65">
        <v>0.47574640000000001</v>
      </c>
      <c r="Q11" s="65">
        <v>0.52786239999999995</v>
      </c>
      <c r="R11" s="65">
        <v>0.58532899999999999</v>
      </c>
      <c r="S11" s="65">
        <v>0.65379419999999999</v>
      </c>
      <c r="T11" s="65">
        <v>0.82912470000000005</v>
      </c>
      <c r="U11" s="65">
        <v>0.81732530000000003</v>
      </c>
      <c r="V11" s="65">
        <v>0.68160290000000001</v>
      </c>
      <c r="W11" s="65">
        <v>0.71226730000000005</v>
      </c>
      <c r="X11" s="65">
        <v>0.70298229999999995</v>
      </c>
      <c r="Y11" s="65">
        <v>0.71928150000000002</v>
      </c>
      <c r="Z11" s="65">
        <v>0.70086470000000001</v>
      </c>
      <c r="AA11" s="65">
        <v>0.75908629999999999</v>
      </c>
      <c r="AB11" s="65">
        <v>0.82036549999999997</v>
      </c>
      <c r="AC11" s="65">
        <v>0.88602040000000004</v>
      </c>
      <c r="AD11" s="65">
        <v>0.86446630000000002</v>
      </c>
      <c r="AE11" s="65">
        <v>0.80689489999999997</v>
      </c>
      <c r="AF11" s="141">
        <v>0.8148107</v>
      </c>
      <c r="AG11" s="146"/>
      <c r="AH11" s="111">
        <f t="shared" si="0"/>
        <v>9.8101995687418873E-3</v>
      </c>
      <c r="AI11" s="111">
        <f t="shared" si="10"/>
        <v>-6.6597622139810478E-2</v>
      </c>
      <c r="AJ11" s="114">
        <f t="shared" si="1"/>
        <v>-2.4326866514585918E-2</v>
      </c>
      <c r="AK11" s="112">
        <f t="shared" si="2"/>
        <v>8.0031278741000286E-2</v>
      </c>
      <c r="AL11" s="113">
        <f t="shared" si="3"/>
        <v>0.16721959018361951</v>
      </c>
      <c r="AM11" s="113">
        <f t="shared" si="4"/>
        <v>7.5284276585207491E-2</v>
      </c>
      <c r="AN11" s="113">
        <f t="shared" si="5"/>
        <v>0.16460932182950827</v>
      </c>
      <c r="AO11" s="113">
        <f t="shared" si="6"/>
        <v>0.25862541401066708</v>
      </c>
      <c r="AP11" s="113">
        <f t="shared" si="7"/>
        <v>0.35935481534986169</v>
      </c>
      <c r="AQ11" s="60">
        <f t="shared" si="8"/>
        <v>0.32628597221088601</v>
      </c>
      <c r="AR11" s="60">
        <f t="shared" si="11"/>
        <v>0.23795848018425425</v>
      </c>
      <c r="AS11" s="60">
        <f t="shared" si="9"/>
        <v>0.25010309993267821</v>
      </c>
      <c r="AT11" s="314"/>
    </row>
    <row r="12" spans="1:46" ht="12.75" customHeight="1" x14ac:dyDescent="0.2">
      <c r="A12" s="302"/>
      <c r="B12" s="238" t="s">
        <v>13</v>
      </c>
      <c r="C12" s="252">
        <v>2.76185E-5</v>
      </c>
      <c r="D12" s="252">
        <v>1.6571100000000001E-5</v>
      </c>
      <c r="E12" s="252">
        <v>5.4600000000000002E-6</v>
      </c>
      <c r="F12" s="252">
        <v>5.4600000000000002E-6</v>
      </c>
      <c r="G12" s="252">
        <v>5.4600000000000002E-6</v>
      </c>
      <c r="H12" s="252">
        <v>5.4600000000000002E-6</v>
      </c>
      <c r="I12" s="252">
        <v>2.7690000000000001E-5</v>
      </c>
      <c r="J12" s="252">
        <v>2.7820000000000001E-5</v>
      </c>
      <c r="K12" s="252">
        <v>1.9370000000000003E-5</v>
      </c>
      <c r="L12" s="252">
        <v>1.6510000000000003E-5</v>
      </c>
      <c r="M12" s="252">
        <v>1.5990000000000001E-5</v>
      </c>
      <c r="N12" s="252">
        <v>1.859E-5</v>
      </c>
      <c r="O12" s="252">
        <v>2.1190000000000002E-5</v>
      </c>
      <c r="P12" s="252">
        <v>2.3269999999999999E-5</v>
      </c>
      <c r="Q12" s="252">
        <v>3.0290000000000003E-5</v>
      </c>
      <c r="R12" s="252">
        <v>2.9900000000000002E-5</v>
      </c>
      <c r="S12" s="252">
        <v>3.3930000000000002E-5</v>
      </c>
      <c r="T12" s="252">
        <v>3.1720000000000001E-5</v>
      </c>
      <c r="U12" s="252">
        <v>3.3670000000000001E-5</v>
      </c>
      <c r="V12" s="252">
        <v>2.9249999999999999E-5</v>
      </c>
      <c r="W12" s="252">
        <v>3.5230000000000007E-5</v>
      </c>
      <c r="X12" s="252">
        <v>2.9120000000000002E-5</v>
      </c>
      <c r="Y12" s="252">
        <v>2.6650000000000001E-5</v>
      </c>
      <c r="Z12" s="252">
        <v>2.548E-5</v>
      </c>
      <c r="AA12" s="252">
        <v>2.5870000000000001E-5</v>
      </c>
      <c r="AB12" s="252">
        <v>2.4310000000000003E-5</v>
      </c>
      <c r="AC12" s="252">
        <v>2.353E-5</v>
      </c>
      <c r="AD12" s="252">
        <v>3.0159999999999999E-5</v>
      </c>
      <c r="AE12" s="252">
        <v>2.6260000000000003E-5</v>
      </c>
      <c r="AF12" s="203">
        <v>2.8730000000000001E-5</v>
      </c>
      <c r="AG12" s="146"/>
      <c r="AH12" s="111">
        <f t="shared" si="0"/>
        <v>9.405940594059399E-2</v>
      </c>
      <c r="AI12" s="111">
        <f t="shared" si="10"/>
        <v>-0.1293103448275861</v>
      </c>
      <c r="AJ12" s="114">
        <f t="shared" si="1"/>
        <v>0.28176795580110492</v>
      </c>
      <c r="AK12" s="112">
        <f t="shared" si="2"/>
        <v>-3.2085561497326311E-2</v>
      </c>
      <c r="AL12" s="113">
        <f t="shared" si="3"/>
        <v>-9.0452261306532708E-2</v>
      </c>
      <c r="AM12" s="113">
        <f t="shared" si="4"/>
        <v>-7.7429983525535415E-2</v>
      </c>
      <c r="AN12" s="113">
        <f t="shared" si="5"/>
        <v>-6.3309013885620088E-2</v>
      </c>
      <c r="AO12" s="113">
        <f t="shared" si="6"/>
        <v>-0.11979289244528114</v>
      </c>
      <c r="AP12" s="113">
        <f t="shared" si="7"/>
        <v>-0.14803483172511178</v>
      </c>
      <c r="AQ12" s="60">
        <f t="shared" si="8"/>
        <v>9.2021652153447847E-2</v>
      </c>
      <c r="AR12" s="60">
        <f t="shared" si="11"/>
        <v>-4.9188044245704769E-2</v>
      </c>
      <c r="AS12" s="60">
        <f t="shared" si="9"/>
        <v>4.024476347375857E-2</v>
      </c>
      <c r="AT12" s="314"/>
    </row>
    <row r="13" spans="1:46" ht="12.75" customHeight="1" x14ac:dyDescent="0.2">
      <c r="A13" s="303"/>
      <c r="B13" s="237" t="s">
        <v>11</v>
      </c>
      <c r="C13" s="66">
        <f t="shared" ref="C13:Z13" si="15">C11+C12</f>
        <v>0.6518224185</v>
      </c>
      <c r="D13" s="66">
        <f t="shared" si="15"/>
        <v>0.73125127109999999</v>
      </c>
      <c r="E13" s="66">
        <f t="shared" si="15"/>
        <v>0.45340016</v>
      </c>
      <c r="F13" s="66">
        <f t="shared" si="15"/>
        <v>0.34676916000000002</v>
      </c>
      <c r="G13" s="66">
        <f t="shared" si="15"/>
        <v>0.27082956000000002</v>
      </c>
      <c r="H13" s="66">
        <f t="shared" si="15"/>
        <v>0.37526776000000001</v>
      </c>
      <c r="I13" s="66">
        <f t="shared" si="15"/>
        <v>0.41488439000000005</v>
      </c>
      <c r="J13" s="66">
        <f t="shared" si="15"/>
        <v>0.44620282</v>
      </c>
      <c r="K13" s="66">
        <f t="shared" si="15"/>
        <v>0.46588826999999999</v>
      </c>
      <c r="L13" s="66">
        <f t="shared" si="15"/>
        <v>0.41630001</v>
      </c>
      <c r="M13" s="66">
        <f t="shared" si="15"/>
        <v>0.38626819000000001</v>
      </c>
      <c r="N13" s="66">
        <f t="shared" si="15"/>
        <v>0.42225038999999998</v>
      </c>
      <c r="O13" s="66">
        <f t="shared" si="15"/>
        <v>0.44816789000000001</v>
      </c>
      <c r="P13" s="66">
        <f t="shared" si="15"/>
        <v>0.47576967000000003</v>
      </c>
      <c r="Q13" s="66">
        <f t="shared" si="15"/>
        <v>0.52789268999999994</v>
      </c>
      <c r="R13" s="66">
        <f t="shared" si="15"/>
        <v>0.58535890000000002</v>
      </c>
      <c r="S13" s="66">
        <f t="shared" si="15"/>
        <v>0.65382812999999995</v>
      </c>
      <c r="T13" s="66">
        <f t="shared" si="15"/>
        <v>0.82915642000000001</v>
      </c>
      <c r="U13" s="66">
        <f t="shared" si="15"/>
        <v>0.81735897000000002</v>
      </c>
      <c r="V13" s="66">
        <f t="shared" si="15"/>
        <v>0.68163214999999999</v>
      </c>
      <c r="W13" s="66">
        <f t="shared" si="15"/>
        <v>0.7123025300000001</v>
      </c>
      <c r="X13" s="66">
        <f t="shared" si="15"/>
        <v>0.70301141999999994</v>
      </c>
      <c r="Y13" s="66">
        <f t="shared" si="15"/>
        <v>0.71930815000000004</v>
      </c>
      <c r="Z13" s="73">
        <f t="shared" si="15"/>
        <v>0.70089018000000003</v>
      </c>
      <c r="AA13" s="73">
        <f>AA11+AA12</f>
        <v>0.75911216999999998</v>
      </c>
      <c r="AB13" s="73">
        <f>AB11+AB12</f>
        <v>0.82038981</v>
      </c>
      <c r="AC13" s="73">
        <f>AC11+AC12</f>
        <v>0.88604393000000004</v>
      </c>
      <c r="AD13" s="73">
        <f>AD11+AD12</f>
        <v>0.86449646000000002</v>
      </c>
      <c r="AE13" s="73">
        <f>AE11+AE12</f>
        <v>0.80692115999999992</v>
      </c>
      <c r="AF13" s="75">
        <f>SUM(AF11+AF12)</f>
        <v>0.81483943000000003</v>
      </c>
      <c r="AG13" s="148"/>
      <c r="AH13" s="72">
        <f t="shared" si="0"/>
        <v>9.8129413287416038E-3</v>
      </c>
      <c r="AI13" s="72">
        <f t="shared" si="10"/>
        <v>-6.6599810021200204E-2</v>
      </c>
      <c r="AJ13" s="76">
        <f t="shared" si="1"/>
        <v>-2.4318737785382731E-2</v>
      </c>
      <c r="AK13" s="68">
        <f t="shared" si="2"/>
        <v>8.0027956466207251E-2</v>
      </c>
      <c r="AL13" s="69">
        <f t="shared" si="3"/>
        <v>0.16721080891115217</v>
      </c>
      <c r="AM13" s="69">
        <f t="shared" si="4"/>
        <v>7.527780589829472E-2</v>
      </c>
      <c r="AN13" s="69">
        <f t="shared" si="5"/>
        <v>0.16459966465544323</v>
      </c>
      <c r="AO13" s="69">
        <f t="shared" si="6"/>
        <v>0.25860937997179367</v>
      </c>
      <c r="AP13" s="69">
        <f t="shared" si="7"/>
        <v>0.35933331664013646</v>
      </c>
      <c r="AQ13" s="67">
        <f t="shared" si="8"/>
        <v>0.32627604614983036</v>
      </c>
      <c r="AR13" s="67">
        <f>SUM(AE13-C13)/C13</f>
        <v>0.23794631344058306</v>
      </c>
      <c r="AS13" s="67">
        <f t="shared" si="9"/>
        <v>0.25009420798250748</v>
      </c>
      <c r="AT13" s="314"/>
    </row>
    <row r="14" spans="1:46" s="6" customFormat="1" ht="22.15" customHeight="1" x14ac:dyDescent="0.2">
      <c r="A14" s="304" t="s">
        <v>40</v>
      </c>
      <c r="B14" s="305"/>
      <c r="C14" s="252">
        <v>0.31739999999999996</v>
      </c>
      <c r="D14" s="252">
        <v>0.25169999999999998</v>
      </c>
      <c r="E14" s="252">
        <v>0.11609999999999999</v>
      </c>
      <c r="F14" s="252">
        <v>7.0800000000000002E-2</v>
      </c>
      <c r="G14" s="252">
        <v>5.2499999999999998E-2</v>
      </c>
      <c r="H14" s="252">
        <v>5.16E-2</v>
      </c>
      <c r="I14" s="252">
        <v>4.7700000000000006E-2</v>
      </c>
      <c r="J14" s="252">
        <v>6.1499999999999999E-2</v>
      </c>
      <c r="K14" s="252">
        <v>7.5900000000000009E-2</v>
      </c>
      <c r="L14" s="252">
        <v>7.0199999999999999E-2</v>
      </c>
      <c r="M14" s="252">
        <v>6.9599999999999995E-2</v>
      </c>
      <c r="N14" s="252">
        <v>7.3799999999999991E-2</v>
      </c>
      <c r="O14" s="252">
        <v>5.2499999999999998E-2</v>
      </c>
      <c r="P14" s="252">
        <v>4.7399999999999998E-2</v>
      </c>
      <c r="Q14" s="252">
        <v>4.41E-2</v>
      </c>
      <c r="R14" s="252">
        <v>3.39E-2</v>
      </c>
      <c r="S14" s="252">
        <v>0.03</v>
      </c>
      <c r="T14" s="252">
        <v>3.39E-2</v>
      </c>
      <c r="U14" s="252">
        <v>3.2332527E-2</v>
      </c>
      <c r="V14" s="252">
        <v>1.3679999999999999E-2</v>
      </c>
      <c r="W14" s="252">
        <v>1.1628000000000001E-2</v>
      </c>
      <c r="X14" s="252">
        <v>1.2669E-2</v>
      </c>
      <c r="Y14" s="252">
        <v>1.1316000000000001E-2</v>
      </c>
      <c r="Z14" s="252">
        <v>1.0388999999999999E-2</v>
      </c>
      <c r="AA14" s="252">
        <v>8.6639999999999998E-3</v>
      </c>
      <c r="AB14" s="252">
        <v>7.1845199999999981E-3</v>
      </c>
      <c r="AC14" s="252">
        <v>6.6657299999999999E-3</v>
      </c>
      <c r="AD14" s="252">
        <v>7.3142999999999993E-3</v>
      </c>
      <c r="AE14" s="252">
        <v>6.645555E-3</v>
      </c>
      <c r="AF14" s="203">
        <v>5.9840805612721279E-3</v>
      </c>
      <c r="AG14" s="149"/>
      <c r="AH14" s="136">
        <f t="shared" si="0"/>
        <v>-9.9536372617166233E-2</v>
      </c>
      <c r="AI14" s="136">
        <f t="shared" si="10"/>
        <v>-9.1429801894918075E-2</v>
      </c>
      <c r="AJ14" s="137">
        <f t="shared" si="1"/>
        <v>9.729917053345985E-2</v>
      </c>
      <c r="AK14" s="138">
        <f t="shared" si="2"/>
        <v>-7.2209416913029442E-2</v>
      </c>
      <c r="AL14" s="139">
        <f t="shared" si="3"/>
        <v>-0.23064058171745153</v>
      </c>
      <c r="AM14" s="139">
        <f t="shared" si="4"/>
        <v>-0.96726843100189042</v>
      </c>
      <c r="AN14" s="139">
        <f t="shared" si="5"/>
        <v>-0.97270321361058598</v>
      </c>
      <c r="AO14" s="139">
        <f t="shared" si="6"/>
        <v>-0.9773644612476371</v>
      </c>
      <c r="AP14" s="139">
        <f t="shared" si="7"/>
        <v>-0.97899896030245748</v>
      </c>
      <c r="AQ14" s="140">
        <f t="shared" si="8"/>
        <v>-0.97695557655954635</v>
      </c>
      <c r="AR14" s="140">
        <f t="shared" si="11"/>
        <v>-0.97906252362948953</v>
      </c>
      <c r="AS14" s="140">
        <f t="shared" si="9"/>
        <v>-0.98114656407916778</v>
      </c>
      <c r="AT14" s="314"/>
    </row>
    <row r="15" spans="1:46" ht="12.75" customHeight="1" x14ac:dyDescent="0.2">
      <c r="A15" s="306" t="s">
        <v>0</v>
      </c>
      <c r="B15" s="307"/>
      <c r="C15" s="65">
        <v>2.7126137899999998</v>
      </c>
      <c r="D15" s="65">
        <v>2.7709565999999999</v>
      </c>
      <c r="E15" s="65">
        <v>3.95279581</v>
      </c>
      <c r="F15" s="65">
        <v>7.7265698690000004</v>
      </c>
      <c r="G15" s="65">
        <v>3.2576318500000001</v>
      </c>
      <c r="H15" s="65">
        <v>3.4295587940000001</v>
      </c>
      <c r="I15" s="65">
        <v>1.9596581449999999</v>
      </c>
      <c r="J15" s="65">
        <v>4.2631491500000003</v>
      </c>
      <c r="K15" s="264">
        <v>9.3881315296142631</v>
      </c>
      <c r="L15" s="65">
        <v>5.84808606</v>
      </c>
      <c r="M15" s="65">
        <v>2.85853037</v>
      </c>
      <c r="N15" s="65">
        <v>7.34024769</v>
      </c>
      <c r="O15" s="65">
        <v>5.2890115</v>
      </c>
      <c r="P15" s="65">
        <v>4.9165641000000004</v>
      </c>
      <c r="Q15" s="65">
        <v>5.1706471299999999</v>
      </c>
      <c r="R15" s="65">
        <v>12.050113100000001</v>
      </c>
      <c r="S15" s="65">
        <v>12.164161500000001</v>
      </c>
      <c r="T15" s="65">
        <v>3.2097197</v>
      </c>
      <c r="U15" s="65">
        <v>3.0219813499999999</v>
      </c>
      <c r="V15" s="65">
        <v>2.8124202</v>
      </c>
      <c r="W15" s="65">
        <v>0.51216565000000003</v>
      </c>
      <c r="X15" s="65">
        <v>2.6348885000000002</v>
      </c>
      <c r="Y15" s="65">
        <v>2.6655467000000002</v>
      </c>
      <c r="Z15" s="65">
        <v>2.5324390299999999</v>
      </c>
      <c r="AA15" s="65">
        <v>2.6667462899999999</v>
      </c>
      <c r="AB15" s="65">
        <v>2.4001742899999998</v>
      </c>
      <c r="AC15" s="65">
        <v>2.3823926700000002</v>
      </c>
      <c r="AD15" s="65">
        <v>2.8993089599999999</v>
      </c>
      <c r="AE15" s="65">
        <v>3.48498829</v>
      </c>
      <c r="AF15" s="141">
        <v>2.3425339200000002</v>
      </c>
      <c r="AG15" s="150"/>
      <c r="AH15" s="136">
        <f t="shared" si="0"/>
        <v>-0.32782158071469442</v>
      </c>
      <c r="AI15" s="136">
        <f t="shared" si="10"/>
        <v>0.20200652572052896</v>
      </c>
      <c r="AJ15" s="137">
        <f t="shared" si="1"/>
        <v>0.21697358983227549</v>
      </c>
      <c r="AK15" s="138">
        <f t="shared" si="2"/>
        <v>-7.4084703240445138E-3</v>
      </c>
      <c r="AL15" s="139">
        <f t="shared" si="3"/>
        <v>-0.1066294236786956</v>
      </c>
      <c r="AM15" s="139">
        <f t="shared" si="4"/>
        <v>-6.6421088274420337E-2</v>
      </c>
      <c r="AN15" s="139">
        <f t="shared" si="5"/>
        <v>-1.6908968084247612E-2</v>
      </c>
      <c r="AO15" s="139">
        <f t="shared" si="6"/>
        <v>-0.11518023728693055</v>
      </c>
      <c r="AP15" s="139">
        <f t="shared" si="7"/>
        <v>-0.12173539824111844</v>
      </c>
      <c r="AQ15" s="140">
        <f t="shared" si="8"/>
        <v>6.8824825225119915E-2</v>
      </c>
      <c r="AR15" s="140">
        <f t="shared" si="11"/>
        <v>0.28473441477269795</v>
      </c>
      <c r="AS15" s="140">
        <f t="shared" si="9"/>
        <v>-0.13642925187665572</v>
      </c>
      <c r="AT15" s="314"/>
    </row>
    <row r="16" spans="1:46" ht="16.5" thickBot="1" x14ac:dyDescent="0.25">
      <c r="A16" s="308" t="s">
        <v>12</v>
      </c>
      <c r="B16" s="308"/>
      <c r="C16" s="20">
        <f>C10+C13+C14+C15</f>
        <v>26.941772078500001</v>
      </c>
      <c r="D16" s="20">
        <f t="shared" ref="D16:Z16" si="16">D10+D13+D14+D15</f>
        <v>28.182004921100003</v>
      </c>
      <c r="E16" s="20">
        <f t="shared" si="16"/>
        <v>17.512990935999998</v>
      </c>
      <c r="F16" s="20">
        <f t="shared" si="16"/>
        <v>24.391277478999996</v>
      </c>
      <c r="G16" s="20">
        <f t="shared" si="16"/>
        <v>18.616219737999998</v>
      </c>
      <c r="H16" s="20">
        <f t="shared" si="16"/>
        <v>18.853368044</v>
      </c>
      <c r="I16" s="20">
        <f t="shared" si="16"/>
        <v>18.811917593</v>
      </c>
      <c r="J16" s="20">
        <f t="shared" si="16"/>
        <v>21.311701015999997</v>
      </c>
      <c r="K16" s="20">
        <f>K10+K13+K14+K15</f>
        <v>26.694620151614263</v>
      </c>
      <c r="L16" s="20">
        <f t="shared" si="16"/>
        <v>23.625464382000001</v>
      </c>
      <c r="M16" s="20">
        <f t="shared" si="16"/>
        <v>20.796738580936193</v>
      </c>
      <c r="N16" s="20">
        <f t="shared" si="16"/>
        <v>25.486702364303518</v>
      </c>
      <c r="O16" s="20">
        <f t="shared" si="16"/>
        <v>23.644016107718464</v>
      </c>
      <c r="P16" s="20">
        <f t="shared" si="16"/>
        <v>23.873507804576676</v>
      </c>
      <c r="Q16" s="20">
        <f t="shared" si="16"/>
        <v>24.302687576451326</v>
      </c>
      <c r="R16" s="20">
        <f t="shared" si="16"/>
        <v>30.745797517798675</v>
      </c>
      <c r="S16" s="20">
        <f t="shared" si="16"/>
        <v>31.90214875916152</v>
      </c>
      <c r="T16" s="20">
        <f t="shared" si="16"/>
        <v>22.662275679958789</v>
      </c>
      <c r="U16" s="20">
        <f t="shared" si="16"/>
        <v>23.079326095483623</v>
      </c>
      <c r="V16" s="20">
        <f t="shared" si="16"/>
        <v>22.926140781975725</v>
      </c>
      <c r="W16" s="20">
        <f t="shared" si="16"/>
        <v>20.847065939753534</v>
      </c>
      <c r="X16" s="20">
        <f t="shared" si="16"/>
        <v>22.625319335924388</v>
      </c>
      <c r="Y16" s="20">
        <f t="shared" si="16"/>
        <v>22.784956797227292</v>
      </c>
      <c r="Z16" s="20">
        <f t="shared" si="16"/>
        <v>21.859035660130136</v>
      </c>
      <c r="AA16" s="80">
        <f>AA10+AA13+AA14+AA15</f>
        <v>20.803336874745238</v>
      </c>
      <c r="AB16" s="80">
        <f>AB10+AB13+AB14+AB15</f>
        <v>19.43008861138604</v>
      </c>
      <c r="AC16" s="80">
        <f>AC10+AC13+AC14+AC15</f>
        <v>19.484909270808018</v>
      </c>
      <c r="AD16" s="80">
        <f>AD10+AD13+AD14+AD15</f>
        <v>19.968015466391872</v>
      </c>
      <c r="AE16" s="81">
        <f>AE10+AE13+AE14+AE15</f>
        <v>20.69572078635586</v>
      </c>
      <c r="AF16" s="80">
        <f>SUM(AF10+AF13+AF14+AF15)</f>
        <v>18.501587317768212</v>
      </c>
      <c r="AG16" s="151"/>
      <c r="AH16" s="85">
        <f>-(AF16-AE16)/AE16</f>
        <v>0.10601870266988632</v>
      </c>
      <c r="AI16" s="85">
        <f t="shared" si="10"/>
        <v>3.6443547491676748E-2</v>
      </c>
      <c r="AJ16" s="86">
        <f t="shared" si="1"/>
        <v>2.4793864260257877E-2</v>
      </c>
      <c r="AK16" s="87">
        <f t="shared" si="2"/>
        <v>2.8214312615050478E-3</v>
      </c>
      <c r="AL16" s="88">
        <f t="shared" si="3"/>
        <v>-6.3375775332358344E-2</v>
      </c>
      <c r="AM16" s="88">
        <f t="shared" si="4"/>
        <v>-0.18865635131795866</v>
      </c>
      <c r="AN16" s="88">
        <f t="shared" si="5"/>
        <v>-0.22784081113407312</v>
      </c>
      <c r="AO16" s="88">
        <f t="shared" si="6"/>
        <v>-0.27881178139386065</v>
      </c>
      <c r="AP16" s="88">
        <f t="shared" si="7"/>
        <v>-0.27677699840845615</v>
      </c>
      <c r="AQ16" s="89">
        <f t="shared" si="8"/>
        <v>-0.25884550547709917</v>
      </c>
      <c r="AR16" s="89">
        <f t="shared" si="11"/>
        <v>-0.23183520645728414</v>
      </c>
      <c r="AS16" s="89">
        <f t="shared" si="9"/>
        <v>-0.31327504130536393</v>
      </c>
      <c r="AT16" s="315"/>
    </row>
    <row r="17" spans="1:40" x14ac:dyDescent="0.2">
      <c r="A17" s="7" t="s">
        <v>34</v>
      </c>
      <c r="B17" s="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30"/>
      <c r="AE17" s="13"/>
      <c r="AF17" s="13"/>
      <c r="AG17" s="13"/>
      <c r="AH17" s="13"/>
      <c r="AI17" s="13"/>
      <c r="AJ17" s="13"/>
      <c r="AK17" s="13"/>
      <c r="AL17" s="13"/>
      <c r="AM17" s="14"/>
      <c r="AN17" s="14"/>
    </row>
    <row r="18" spans="1:40" x14ac:dyDescent="0.2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26"/>
      <c r="AA18" s="25"/>
      <c r="AB18" s="26"/>
      <c r="AC18" s="26"/>
      <c r="AD18" s="25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5.75" x14ac:dyDescent="0.25">
      <c r="A19" s="1" t="s">
        <v>42</v>
      </c>
      <c r="C19" s="14"/>
      <c r="D19" s="14"/>
      <c r="E19" s="14"/>
      <c r="F19" s="14"/>
      <c r="G19" s="14"/>
      <c r="H19" s="14"/>
      <c r="I19" s="14"/>
      <c r="J19" s="14"/>
      <c r="K19" s="14" t="s">
        <v>64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2"/>
      <c r="AA19" s="23"/>
      <c r="AB19" s="23"/>
      <c r="AC19" s="23"/>
      <c r="AD19" s="2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x14ac:dyDescent="0.2">
      <c r="A20" s="11"/>
      <c r="B20" s="1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5" customHeight="1" x14ac:dyDescent="0.2">
      <c r="A21" s="309" t="s">
        <v>1</v>
      </c>
      <c r="B21" s="309" t="s">
        <v>2</v>
      </c>
      <c r="C21" s="309" t="s">
        <v>8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152"/>
      <c r="AH21" s="152"/>
      <c r="AI21" s="14"/>
      <c r="AJ21" s="14"/>
      <c r="AK21" s="14"/>
      <c r="AL21" s="14"/>
      <c r="AM21" s="14"/>
      <c r="AN21" s="14"/>
    </row>
    <row r="22" spans="1:40" x14ac:dyDescent="0.2">
      <c r="A22" s="309"/>
      <c r="B22" s="309"/>
      <c r="C22" s="158">
        <v>1990</v>
      </c>
      <c r="D22" s="158">
        <v>1991</v>
      </c>
      <c r="E22" s="158">
        <v>1992</v>
      </c>
      <c r="F22" s="158">
        <v>1993</v>
      </c>
      <c r="G22" s="158">
        <v>1994</v>
      </c>
      <c r="H22" s="158">
        <v>1995</v>
      </c>
      <c r="I22" s="158">
        <v>1996</v>
      </c>
      <c r="J22" s="158">
        <v>1997</v>
      </c>
      <c r="K22" s="158">
        <v>1998</v>
      </c>
      <c r="L22" s="158">
        <v>1999</v>
      </c>
      <c r="M22" s="158">
        <v>2000</v>
      </c>
      <c r="N22" s="158">
        <v>2001</v>
      </c>
      <c r="O22" s="158">
        <v>2002</v>
      </c>
      <c r="P22" s="158">
        <v>2003</v>
      </c>
      <c r="Q22" s="158">
        <v>2004</v>
      </c>
      <c r="R22" s="158">
        <v>2005</v>
      </c>
      <c r="S22" s="158">
        <v>2006</v>
      </c>
      <c r="T22" s="158">
        <v>2007</v>
      </c>
      <c r="U22" s="158">
        <v>2008</v>
      </c>
      <c r="V22" s="158">
        <v>2009</v>
      </c>
      <c r="W22" s="158">
        <v>2010</v>
      </c>
      <c r="X22" s="158">
        <v>2011</v>
      </c>
      <c r="Y22" s="158">
        <v>2012</v>
      </c>
      <c r="Z22" s="158">
        <v>2013</v>
      </c>
      <c r="AA22" s="158">
        <v>2014</v>
      </c>
      <c r="AB22" s="158">
        <v>2015</v>
      </c>
      <c r="AC22" s="158">
        <v>2016</v>
      </c>
      <c r="AD22" s="158">
        <v>2017</v>
      </c>
      <c r="AE22" s="158">
        <v>2018</v>
      </c>
      <c r="AF22" s="12">
        <v>2019</v>
      </c>
      <c r="AG22" s="153"/>
      <c r="AH22" s="153"/>
      <c r="AI22" s="14"/>
      <c r="AJ22" s="14"/>
      <c r="AK22" s="14"/>
      <c r="AL22" s="14"/>
      <c r="AM22" s="14"/>
      <c r="AN22" s="14"/>
    </row>
    <row r="23" spans="1:40" ht="24" x14ac:dyDescent="0.2">
      <c r="A23" s="310" t="s">
        <v>3</v>
      </c>
      <c r="B23" s="120" t="s">
        <v>9</v>
      </c>
      <c r="C23" s="113">
        <f t="shared" ref="C23:AB23" si="17">C5/C$16</f>
        <v>2.1654626069143184E-2</v>
      </c>
      <c r="D23" s="113">
        <f t="shared" si="17"/>
        <v>2.2890599934464146E-2</v>
      </c>
      <c r="E23" s="113">
        <f t="shared" si="17"/>
        <v>2.6204804289404797E-2</v>
      </c>
      <c r="F23" s="113">
        <f t="shared" si="17"/>
        <v>1.7382730378309928E-2</v>
      </c>
      <c r="G23" s="113">
        <f t="shared" si="17"/>
        <v>1.7999250369613362E-2</v>
      </c>
      <c r="H23" s="113">
        <f t="shared" si="17"/>
        <v>1.498294624815844E-2</v>
      </c>
      <c r="I23" s="113">
        <f t="shared" si="17"/>
        <v>1.5885594784404072E-2</v>
      </c>
      <c r="J23" s="113">
        <f t="shared" si="17"/>
        <v>1.3380701042394919E-2</v>
      </c>
      <c r="K23" s="113">
        <f t="shared" si="17"/>
        <v>1.2594878596902176E-2</v>
      </c>
      <c r="L23" s="113">
        <f t="shared" si="17"/>
        <v>1.1911173276847889E-2</v>
      </c>
      <c r="M23" s="113">
        <f t="shared" si="17"/>
        <v>1.2504325133680796E-2</v>
      </c>
      <c r="N23" s="113">
        <f t="shared" si="17"/>
        <v>1.4661367679597657E-2</v>
      </c>
      <c r="O23" s="113">
        <f t="shared" si="17"/>
        <v>1.9992231250601872E-2</v>
      </c>
      <c r="P23" s="113">
        <f t="shared" si="17"/>
        <v>2.2766829199372129E-2</v>
      </c>
      <c r="Q23" s="113">
        <f t="shared" si="17"/>
        <v>2.705474669758022E-2</v>
      </c>
      <c r="R23" s="113">
        <f t="shared" si="17"/>
        <v>9.7277368598273056E-3</v>
      </c>
      <c r="S23" s="113">
        <f t="shared" si="17"/>
        <v>1.0072435922336925E-2</v>
      </c>
      <c r="T23" s="113">
        <f t="shared" si="17"/>
        <v>1.6312150870430926E-2</v>
      </c>
      <c r="U23" s="113">
        <f t="shared" si="17"/>
        <v>1.4984177053215012E-2</v>
      </c>
      <c r="V23" s="113">
        <f t="shared" si="17"/>
        <v>1.7147815051576476E-2</v>
      </c>
      <c r="W23" s="113">
        <f t="shared" si="17"/>
        <v>1.8794458696769916E-2</v>
      </c>
      <c r="X23" s="113">
        <f t="shared" si="17"/>
        <v>1.5964689406653815E-2</v>
      </c>
      <c r="Y23" s="113">
        <f t="shared" si="17"/>
        <v>1.9699267864396765E-2</v>
      </c>
      <c r="Z23" s="113">
        <f t="shared" si="17"/>
        <v>1.373054991065183E-2</v>
      </c>
      <c r="AA23" s="113">
        <f t="shared" si="17"/>
        <v>1.5932449526768581E-2</v>
      </c>
      <c r="AB23" s="113">
        <f t="shared" si="17"/>
        <v>2.1629557115852349E-2</v>
      </c>
      <c r="AC23" s="113">
        <f>AC5/AC$16</f>
        <v>2.2208806558639261E-2</v>
      </c>
      <c r="AD23" s="113">
        <f>AD5/AD$16</f>
        <v>2.5105356475490125E-2</v>
      </c>
      <c r="AE23" s="113">
        <f>AE5/AE$16</f>
        <v>2.3419194062348957E-2</v>
      </c>
      <c r="AF23" s="113">
        <f>AF5/AF16</f>
        <v>2.5093752456637447E-2</v>
      </c>
      <c r="AG23" s="154"/>
      <c r="AH23" s="154"/>
      <c r="AI23" s="14"/>
      <c r="AJ23" s="14"/>
      <c r="AK23" s="14"/>
      <c r="AL23" s="14"/>
      <c r="AM23" s="14"/>
      <c r="AN23" s="14"/>
    </row>
    <row r="24" spans="1:40" ht="36" x14ac:dyDescent="0.2">
      <c r="A24" s="311"/>
      <c r="B24" s="120" t="s">
        <v>16</v>
      </c>
      <c r="C24" s="113">
        <f t="shared" ref="C24:AB24" si="18">C7/C$16</f>
        <v>2.9618977091592575E-2</v>
      </c>
      <c r="D24" s="113">
        <f t="shared" si="18"/>
        <v>3.2052676966346297E-2</v>
      </c>
      <c r="E24" s="113">
        <f t="shared" si="18"/>
        <v>4.2275539495545598E-2</v>
      </c>
      <c r="F24" s="113">
        <f t="shared" si="18"/>
        <v>2.3575474080645635E-2</v>
      </c>
      <c r="G24" s="113">
        <f t="shared" si="18"/>
        <v>2.0214119369888157E-2</v>
      </c>
      <c r="H24" s="113">
        <f t="shared" si="18"/>
        <v>2.3379229587589544E-2</v>
      </c>
      <c r="I24" s="113">
        <f t="shared" si="18"/>
        <v>2.0918391123849526E-2</v>
      </c>
      <c r="J24" s="113">
        <f t="shared" si="18"/>
        <v>1.7477458496642794E-2</v>
      </c>
      <c r="K24" s="113">
        <f t="shared" si="18"/>
        <v>1.5650940063094896E-2</v>
      </c>
      <c r="L24" s="113">
        <f t="shared" si="18"/>
        <v>1.5119983007494222E-2</v>
      </c>
      <c r="M24" s="113">
        <f t="shared" si="18"/>
        <v>1.2627253979175539E-2</v>
      </c>
      <c r="N24" s="113">
        <f t="shared" si="18"/>
        <v>1.0956346804249695E-2</v>
      </c>
      <c r="O24" s="113">
        <f t="shared" si="18"/>
        <v>1.72376464363409E-2</v>
      </c>
      <c r="P24" s="113">
        <f t="shared" si="18"/>
        <v>2.2134142344121678E-2</v>
      </c>
      <c r="Q24" s="113">
        <f t="shared" si="18"/>
        <v>1.9678641240625828E-2</v>
      </c>
      <c r="R24" s="113">
        <f t="shared" si="18"/>
        <v>8.2532007781910346E-3</v>
      </c>
      <c r="S24" s="113">
        <f t="shared" si="18"/>
        <v>7.9400968227024728E-3</v>
      </c>
      <c r="T24" s="113">
        <f t="shared" si="18"/>
        <v>1.097530951933298E-2</v>
      </c>
      <c r="U24" s="113">
        <f t="shared" si="18"/>
        <v>9.2260536169497757E-3</v>
      </c>
      <c r="V24" s="113">
        <f t="shared" si="18"/>
        <v>7.2278475289777825E-3</v>
      </c>
      <c r="W24" s="113">
        <f t="shared" si="18"/>
        <v>9.5024384041614458E-3</v>
      </c>
      <c r="X24" s="113">
        <f t="shared" si="18"/>
        <v>9.7789072814852499E-3</v>
      </c>
      <c r="Y24" s="113">
        <f t="shared" si="18"/>
        <v>1.0612025388146623E-2</v>
      </c>
      <c r="Z24" s="113">
        <f t="shared" si="18"/>
        <v>7.551114905817273E-3</v>
      </c>
      <c r="AA24" s="113">
        <f t="shared" si="18"/>
        <v>8.1941133302965638E-3</v>
      </c>
      <c r="AB24" s="113">
        <f t="shared" si="18"/>
        <v>8.0863491228716534E-3</v>
      </c>
      <c r="AC24" s="113">
        <f t="shared" ref="AC24:AD27" si="19">AC7/AC$16</f>
        <v>8.7835471862529602E-3</v>
      </c>
      <c r="AD24" s="113">
        <f t="shared" si="19"/>
        <v>8.9082518139766906E-3</v>
      </c>
      <c r="AE24" s="113">
        <f t="shared" ref="AE24" si="20">AE7/AE$16</f>
        <v>8.5140276977531786E-3</v>
      </c>
      <c r="AF24" s="113">
        <f>AF7/AF16</f>
        <v>9.0592254124614348E-4</v>
      </c>
      <c r="AG24" s="154"/>
      <c r="AH24" s="154"/>
      <c r="AI24" s="14"/>
      <c r="AJ24" s="14"/>
      <c r="AK24" s="14"/>
      <c r="AL24" s="14"/>
      <c r="AM24" s="14"/>
      <c r="AN24" s="14"/>
    </row>
    <row r="25" spans="1:40" ht="24" x14ac:dyDescent="0.2">
      <c r="A25" s="311"/>
      <c r="B25" s="120" t="s">
        <v>17</v>
      </c>
      <c r="C25" s="113">
        <f t="shared" ref="C25:AB25" si="21">C8/C$16</f>
        <v>0.74053780248262013</v>
      </c>
      <c r="D25" s="113">
        <f t="shared" si="21"/>
        <v>0.73422705048595771</v>
      </c>
      <c r="E25" s="113">
        <f t="shared" si="21"/>
        <v>0.60607405604152609</v>
      </c>
      <c r="F25" s="113">
        <f t="shared" si="21"/>
        <v>0.57867474231934635</v>
      </c>
      <c r="G25" s="113">
        <f t="shared" si="21"/>
        <v>0.70680795807009622</v>
      </c>
      <c r="H25" s="113">
        <f t="shared" si="21"/>
        <v>0.70111468195767224</v>
      </c>
      <c r="I25" s="113">
        <f t="shared" si="21"/>
        <v>0.78554014533312555</v>
      </c>
      <c r="J25" s="113">
        <f t="shared" si="21"/>
        <v>0.71247425574337842</v>
      </c>
      <c r="K25" s="113">
        <f t="shared" si="21"/>
        <v>0.57112921380445436</v>
      </c>
      <c r="L25" s="113">
        <f t="shared" si="21"/>
        <v>0.67501030380381377</v>
      </c>
      <c r="M25" s="113">
        <f t="shared" si="21"/>
        <v>0.780172837046337</v>
      </c>
      <c r="N25" s="113">
        <f t="shared" si="21"/>
        <v>0.65025570444969927</v>
      </c>
      <c r="O25" s="113">
        <f t="shared" si="21"/>
        <v>0.69807453373422201</v>
      </c>
      <c r="P25" s="113">
        <f t="shared" si="21"/>
        <v>0.7063107800508247</v>
      </c>
      <c r="Q25" s="113">
        <f t="shared" si="21"/>
        <v>0.70053857979463796</v>
      </c>
      <c r="R25" s="113">
        <f t="shared" si="21"/>
        <v>0.56146924502467666</v>
      </c>
      <c r="S25" s="113">
        <f t="shared" si="21"/>
        <v>0.56976274975146024</v>
      </c>
      <c r="T25" s="113">
        <f t="shared" si="21"/>
        <v>0.78008183686662103</v>
      </c>
      <c r="U25" s="113">
        <f t="shared" si="21"/>
        <v>0.79578625320407759</v>
      </c>
      <c r="V25" s="113">
        <f t="shared" si="21"/>
        <v>0.80907062276189601</v>
      </c>
      <c r="W25" s="113">
        <f t="shared" si="21"/>
        <v>0.89786440615159724</v>
      </c>
      <c r="X25" s="113">
        <f t="shared" si="21"/>
        <v>0.81065536214897538</v>
      </c>
      <c r="Y25" s="113">
        <f t="shared" si="21"/>
        <v>0.80679563466352555</v>
      </c>
      <c r="Z25" s="113">
        <f t="shared" si="21"/>
        <v>0.81795940305875126</v>
      </c>
      <c r="AA25" s="113">
        <f t="shared" si="21"/>
        <v>0.79818476526032522</v>
      </c>
      <c r="AB25" s="113">
        <f t="shared" si="21"/>
        <v>0.79249471517986914</v>
      </c>
      <c r="AC25" s="113">
        <f t="shared" si="19"/>
        <v>0.78849171563850384</v>
      </c>
      <c r="AD25" s="113">
        <f t="shared" si="19"/>
        <v>0.76334571082712854</v>
      </c>
      <c r="AE25" s="113">
        <f t="shared" ref="AE25" si="22">AE8/AE$16</f>
        <v>0.74637532654497585</v>
      </c>
      <c r="AF25" s="113">
        <f>AF8/AF16</f>
        <v>0.78803393728267013</v>
      </c>
      <c r="AG25" s="154"/>
      <c r="AH25" s="154"/>
      <c r="AI25" s="14"/>
      <c r="AJ25" s="14"/>
      <c r="AK25" s="14"/>
      <c r="AL25" s="14"/>
      <c r="AM25" s="14"/>
      <c r="AN25" s="14"/>
    </row>
    <row r="26" spans="1:40" ht="36" x14ac:dyDescent="0.2">
      <c r="A26" s="311"/>
      <c r="B26" s="120" t="s">
        <v>18</v>
      </c>
      <c r="C26" s="113">
        <f t="shared" ref="C26:AB26" si="23">C9/C$16</f>
        <v>7.0780921330775778E-2</v>
      </c>
      <c r="D26" s="113">
        <f t="shared" si="23"/>
        <v>7.6715798114891987E-2</v>
      </c>
      <c r="E26" s="113">
        <f t="shared" si="23"/>
        <v>6.6315050367133935E-2</v>
      </c>
      <c r="F26" s="113">
        <f t="shared" si="23"/>
        <v>4.5743270763928166E-2</v>
      </c>
      <c r="G26" s="113">
        <f t="shared" si="23"/>
        <v>6.1990838969543764E-2</v>
      </c>
      <c r="H26" s="113">
        <f t="shared" si="23"/>
        <v>5.2784784537037069E-2</v>
      </c>
      <c r="I26" s="113">
        <f t="shared" si="23"/>
        <v>4.7459877685846287E-2</v>
      </c>
      <c r="J26" s="113">
        <f t="shared" si="23"/>
        <v>3.2178489904918631E-2</v>
      </c>
      <c r="K26" s="113">
        <f t="shared" si="23"/>
        <v>2.7495279117339878E-2</v>
      </c>
      <c r="L26" s="113">
        <f t="shared" si="23"/>
        <v>2.8462994890899748E-2</v>
      </c>
      <c r="M26" s="113">
        <f t="shared" si="23"/>
        <v>1.9692275228934682E-2</v>
      </c>
      <c r="N26" s="113">
        <f t="shared" si="23"/>
        <v>1.6060615223933695E-2</v>
      </c>
      <c r="O26" s="113">
        <f t="shared" si="23"/>
        <v>1.886414295980782E-2</v>
      </c>
      <c r="P26" s="113">
        <f t="shared" si="23"/>
        <v>1.9518536354790308E-2</v>
      </c>
      <c r="Q26" s="113">
        <f t="shared" si="23"/>
        <v>1.5833355417565198E-2</v>
      </c>
      <c r="R26" s="113">
        <f t="shared" si="23"/>
        <v>7.6494730658344294E-3</v>
      </c>
      <c r="S26" s="113">
        <f t="shared" si="23"/>
        <v>8.4854654162522577E-3</v>
      </c>
      <c r="T26" s="113">
        <f t="shared" si="23"/>
        <v>1.1935649085727293E-2</v>
      </c>
      <c r="U26" s="113">
        <f t="shared" si="23"/>
        <v>1.1257889373591583E-2</v>
      </c>
      <c r="V26" s="113">
        <f t="shared" si="23"/>
        <v>1.2615470817809194E-2</v>
      </c>
      <c r="W26" s="113">
        <f t="shared" si="23"/>
        <v>1.3817963680475874E-2</v>
      </c>
      <c r="X26" s="113">
        <f t="shared" si="23"/>
        <v>1.4483423863975782E-2</v>
      </c>
      <c r="Y26" s="113">
        <f t="shared" si="23"/>
        <v>1.2760500824622198E-2</v>
      </c>
      <c r="Z26" s="113">
        <f t="shared" si="23"/>
        <v>1.1954645395296651E-2</v>
      </c>
      <c r="AA26" s="113">
        <f t="shared" si="23"/>
        <v>1.2246465148063894E-2</v>
      </c>
      <c r="AB26" s="113">
        <f t="shared" si="23"/>
        <v>1.1210307083847215E-2</v>
      </c>
      <c r="AC26" s="113">
        <f t="shared" si="19"/>
        <v>1.2073276643501897E-2</v>
      </c>
      <c r="AD26" s="113">
        <f t="shared" si="19"/>
        <v>1.351398843085733E-2</v>
      </c>
      <c r="AE26" s="113">
        <f t="shared" ref="AE26" si="24">AE9/AE$16</f>
        <v>1.3649543445050549E-2</v>
      </c>
      <c r="AF26" s="113">
        <f>AF9/AF16</f>
        <v>1.4599737058267901E-2</v>
      </c>
      <c r="AG26" s="154"/>
      <c r="AH26" s="154"/>
      <c r="AI26" s="14"/>
      <c r="AJ26" s="14"/>
      <c r="AK26" s="14"/>
      <c r="AL26" s="14"/>
      <c r="AM26" s="14"/>
      <c r="AN26" s="14"/>
    </row>
    <row r="27" spans="1:40" x14ac:dyDescent="0.2">
      <c r="A27" s="312"/>
      <c r="B27" s="16" t="s">
        <v>11</v>
      </c>
      <c r="C27" s="15">
        <f t="shared" ref="C27:AB27" si="25">C10/C$16</f>
        <v>0.86334097854542513</v>
      </c>
      <c r="D27" s="15">
        <f t="shared" si="25"/>
        <v>0.86679770010651613</v>
      </c>
      <c r="E27" s="15">
        <f t="shared" si="25"/>
        <v>0.74177477813319193</v>
      </c>
      <c r="F27" s="15">
        <f t="shared" si="25"/>
        <v>0.66610444918222078</v>
      </c>
      <c r="G27" s="15">
        <f t="shared" si="25"/>
        <v>0.80764293393623676</v>
      </c>
      <c r="H27" s="15">
        <f t="shared" si="25"/>
        <v>0.79545158483089762</v>
      </c>
      <c r="I27" s="15">
        <f t="shared" si="25"/>
        <v>0.87123893547666154</v>
      </c>
      <c r="J27" s="15">
        <f t="shared" si="25"/>
        <v>0.77613931584258677</v>
      </c>
      <c r="K27" s="15">
        <f t="shared" si="25"/>
        <v>0.62801793982396159</v>
      </c>
      <c r="L27" s="15">
        <f t="shared" si="25"/>
        <v>0.73187464307257144</v>
      </c>
      <c r="M27" s="15">
        <f t="shared" si="25"/>
        <v>0.84062892616065188</v>
      </c>
      <c r="N27" s="15">
        <f t="shared" si="25"/>
        <v>0.69253385675443624</v>
      </c>
      <c r="O27" s="15">
        <f t="shared" si="25"/>
        <v>0.7551313041057357</v>
      </c>
      <c r="P27" s="15">
        <f t="shared" si="25"/>
        <v>0.77214350674695686</v>
      </c>
      <c r="Q27" s="15">
        <f t="shared" si="25"/>
        <v>0.7637035080200566</v>
      </c>
      <c r="R27" s="15">
        <f t="shared" si="25"/>
        <v>0.58793158666104761</v>
      </c>
      <c r="S27" s="15">
        <f t="shared" si="25"/>
        <v>0.59726883204660708</v>
      </c>
      <c r="T27" s="15">
        <f t="shared" si="25"/>
        <v>0.82028388598230106</v>
      </c>
      <c r="U27" s="15">
        <f t="shared" si="25"/>
        <v>0.83224497842865319</v>
      </c>
      <c r="V27" s="15">
        <f t="shared" si="25"/>
        <v>0.84699856886695291</v>
      </c>
      <c r="W27" s="15">
        <f t="shared" si="25"/>
        <v>0.94070646758770626</v>
      </c>
      <c r="X27" s="15">
        <f t="shared" si="25"/>
        <v>0.85191064619892554</v>
      </c>
      <c r="Y27" s="15">
        <f t="shared" si="25"/>
        <v>0.85094679440369703</v>
      </c>
      <c r="Z27" s="15">
        <f t="shared" si="25"/>
        <v>0.85160744232114538</v>
      </c>
      <c r="AA27" s="15">
        <f t="shared" si="25"/>
        <v>0.83490521349152258</v>
      </c>
      <c r="AB27" s="15">
        <f t="shared" si="25"/>
        <v>0.83387885230186065</v>
      </c>
      <c r="AC27" s="15">
        <f t="shared" si="19"/>
        <v>0.83191595688327324</v>
      </c>
      <c r="AD27" s="15">
        <f t="shared" si="19"/>
        <v>0.81114198722716513</v>
      </c>
      <c r="AE27" s="15">
        <f t="shared" ref="AE27" si="26">AE10/AE$16</f>
        <v>0.79229740054118225</v>
      </c>
      <c r="AF27" s="15">
        <f>AF10/AF16</f>
        <v>0.82902237650045807</v>
      </c>
      <c r="AG27" s="155"/>
      <c r="AH27" s="155"/>
      <c r="AI27" s="14"/>
      <c r="AJ27" s="14"/>
      <c r="AK27" s="14"/>
      <c r="AL27" s="14"/>
      <c r="AM27" s="14"/>
      <c r="AN27" s="14"/>
    </row>
    <row r="28" spans="1:40" x14ac:dyDescent="0.2">
      <c r="A28" s="304" t="s">
        <v>40</v>
      </c>
      <c r="B28" s="318"/>
      <c r="C28" s="139">
        <f t="shared" ref="C28:AA28" si="27">C14/C$16</f>
        <v>1.1780962257241076E-2</v>
      </c>
      <c r="D28" s="139">
        <f t="shared" si="27"/>
        <v>8.9312311421658637E-3</v>
      </c>
      <c r="E28" s="139">
        <f t="shared" si="27"/>
        <v>6.6293644771632286E-3</v>
      </c>
      <c r="F28" s="139">
        <f t="shared" si="27"/>
        <v>2.9026769943048792E-3</v>
      </c>
      <c r="G28" s="139">
        <f t="shared" si="27"/>
        <v>2.8201214177137903E-3</v>
      </c>
      <c r="H28" s="139">
        <f t="shared" si="27"/>
        <v>2.7369115098997642E-3</v>
      </c>
      <c r="I28" s="139">
        <f t="shared" si="27"/>
        <v>2.5356266719852838E-3</v>
      </c>
      <c r="J28" s="139">
        <f t="shared" si="27"/>
        <v>2.8857386819488595E-3</v>
      </c>
      <c r="K28" s="139">
        <f t="shared" si="27"/>
        <v>2.843269526553283E-3</v>
      </c>
      <c r="L28" s="139">
        <f t="shared" si="27"/>
        <v>2.9713701650446568E-3</v>
      </c>
      <c r="M28" s="139">
        <f t="shared" si="27"/>
        <v>3.346678601990046E-3</v>
      </c>
      <c r="N28" s="139">
        <f t="shared" si="27"/>
        <v>2.8956276471201591E-3</v>
      </c>
      <c r="O28" s="139">
        <f t="shared" si="27"/>
        <v>2.2204349616756374E-3</v>
      </c>
      <c r="P28" s="139">
        <f t="shared" si="27"/>
        <v>1.9854644063204306E-3</v>
      </c>
      <c r="Q28" s="139">
        <f t="shared" si="27"/>
        <v>1.814614118758279E-3</v>
      </c>
      <c r="R28" s="139">
        <f t="shared" si="27"/>
        <v>1.1025897110125494E-3</v>
      </c>
      <c r="S28" s="139">
        <f t="shared" si="27"/>
        <v>9.4037552850996379E-4</v>
      </c>
      <c r="T28" s="139">
        <f t="shared" si="27"/>
        <v>1.4958780167862492E-3</v>
      </c>
      <c r="U28" s="139">
        <f t="shared" si="27"/>
        <v>1.4009302900021474E-3</v>
      </c>
      <c r="V28" s="139">
        <f t="shared" si="27"/>
        <v>5.9669876976220363E-4</v>
      </c>
      <c r="W28" s="139">
        <f t="shared" si="27"/>
        <v>5.5777633330292395E-4</v>
      </c>
      <c r="X28" s="139">
        <f t="shared" si="27"/>
        <v>5.5994789783515733E-4</v>
      </c>
      <c r="Y28" s="139">
        <f t="shared" si="27"/>
        <v>4.9664346966754179E-4</v>
      </c>
      <c r="Z28" s="139">
        <f t="shared" si="27"/>
        <v>4.7527256744217002E-4</v>
      </c>
      <c r="AA28" s="139">
        <f t="shared" si="27"/>
        <v>4.1647164837857779E-4</v>
      </c>
      <c r="AB28" s="139">
        <f t="shared" ref="AB28:AD29" si="28">AB14/AB$16</f>
        <v>3.6976259571919125E-4</v>
      </c>
      <c r="AC28" s="139">
        <f t="shared" si="28"/>
        <v>3.4209705097197916E-4</v>
      </c>
      <c r="AD28" s="139">
        <f t="shared" si="28"/>
        <v>3.6630079800923049E-4</v>
      </c>
      <c r="AE28" s="139">
        <f t="shared" ref="AE28" si="29">AE14/AE$16</f>
        <v>3.2110768542940713E-4</v>
      </c>
      <c r="AF28" s="139">
        <f>AF14/AF16</f>
        <v>3.2343606299797031E-4</v>
      </c>
      <c r="AG28" s="156"/>
      <c r="AH28" s="156"/>
      <c r="AI28" s="14"/>
      <c r="AJ28" s="14"/>
      <c r="AK28" s="14"/>
      <c r="AL28" s="14"/>
      <c r="AM28" s="14"/>
      <c r="AN28" s="14"/>
    </row>
    <row r="29" spans="1:40" ht="15" customHeight="1" x14ac:dyDescent="0.2">
      <c r="A29" s="319" t="s">
        <v>0</v>
      </c>
      <c r="B29" s="319"/>
      <c r="C29" s="139">
        <f t="shared" ref="C29:AA29" si="30">C15/C$16</f>
        <v>0.10068431215646399</v>
      </c>
      <c r="D29" s="139">
        <f t="shared" si="30"/>
        <v>9.8323614936472153E-2</v>
      </c>
      <c r="E29" s="139">
        <f t="shared" si="30"/>
        <v>0.22570649550640529</v>
      </c>
      <c r="F29" s="139">
        <f t="shared" si="30"/>
        <v>0.31677594072931592</v>
      </c>
      <c r="G29" s="139">
        <f t="shared" si="30"/>
        <v>0.17498890192783995</v>
      </c>
      <c r="H29" s="139">
        <f t="shared" si="30"/>
        <v>0.18190695614683244</v>
      </c>
      <c r="I29" s="139">
        <f t="shared" si="30"/>
        <v>0.10417109979948018</v>
      </c>
      <c r="J29" s="139">
        <f t="shared" si="30"/>
        <v>0.20003795787109596</v>
      </c>
      <c r="K29" s="139">
        <f>K15/K$16</f>
        <v>0.35168627522300777</v>
      </c>
      <c r="L29" s="139">
        <f t="shared" si="30"/>
        <v>0.24753316867945235</v>
      </c>
      <c r="M29" s="139">
        <f t="shared" si="30"/>
        <v>0.1374508968738174</v>
      </c>
      <c r="N29" s="139">
        <f t="shared" si="30"/>
        <v>0.28800303723406351</v>
      </c>
      <c r="O29" s="139">
        <f t="shared" si="30"/>
        <v>0.22369344852008582</v>
      </c>
      <c r="P29" s="139">
        <f t="shared" si="30"/>
        <v>0.20594225784689543</v>
      </c>
      <c r="Q29" s="139">
        <f t="shared" si="30"/>
        <v>0.21276030125204023</v>
      </c>
      <c r="R29" s="139">
        <f t="shared" si="30"/>
        <v>0.39192715989963234</v>
      </c>
      <c r="S29" s="139">
        <f t="shared" si="30"/>
        <v>0.38129599331476849</v>
      </c>
      <c r="T29" s="139">
        <f t="shared" si="30"/>
        <v>0.14163271797273613</v>
      </c>
      <c r="U29" s="139">
        <f t="shared" si="30"/>
        <v>0.13093889039469697</v>
      </c>
      <c r="V29" s="139">
        <f t="shared" si="30"/>
        <v>0.12267307554052417</v>
      </c>
      <c r="W29" s="139">
        <f t="shared" si="30"/>
        <v>2.4567756991805013E-2</v>
      </c>
      <c r="X29" s="139">
        <f t="shared" si="30"/>
        <v>0.11645751650525149</v>
      </c>
      <c r="Y29" s="139">
        <f t="shared" si="30"/>
        <v>0.11698712987353004</v>
      </c>
      <c r="Z29" s="139">
        <f t="shared" si="30"/>
        <v>0.11585319084405224</v>
      </c>
      <c r="AA29" s="139">
        <f t="shared" si="30"/>
        <v>0.12818839141317598</v>
      </c>
      <c r="AB29" s="139">
        <f t="shared" si="28"/>
        <v>0.12352873617845966</v>
      </c>
      <c r="AC29" s="139">
        <f t="shared" si="28"/>
        <v>0.12226860473860472</v>
      </c>
      <c r="AD29" s="139">
        <f t="shared" si="28"/>
        <v>0.1451976519589451</v>
      </c>
      <c r="AE29" s="139">
        <f t="shared" ref="AE29" si="31">AE15/AE$16</f>
        <v>0.16839173305321942</v>
      </c>
      <c r="AF29" s="139">
        <f>AF15/AF16</f>
        <v>0.12661259165316702</v>
      </c>
      <c r="AG29" s="156"/>
      <c r="AH29" s="156"/>
      <c r="AI29" s="14"/>
      <c r="AJ29" s="14"/>
      <c r="AK29" s="14"/>
      <c r="AL29" s="14"/>
      <c r="AM29" s="14"/>
      <c r="AN29" s="14"/>
    </row>
    <row r="30" spans="1:40" ht="15.75" x14ac:dyDescent="0.2">
      <c r="A30" s="300" t="s">
        <v>12</v>
      </c>
      <c r="B30" s="300"/>
      <c r="C30" s="17">
        <f t="shared" ref="C30:AB30" si="32">C16/C$16</f>
        <v>1</v>
      </c>
      <c r="D30" s="17">
        <f t="shared" si="32"/>
        <v>1</v>
      </c>
      <c r="E30" s="17">
        <f t="shared" si="32"/>
        <v>1</v>
      </c>
      <c r="F30" s="17">
        <f t="shared" si="32"/>
        <v>1</v>
      </c>
      <c r="G30" s="17">
        <f t="shared" si="32"/>
        <v>1</v>
      </c>
      <c r="H30" s="17">
        <f t="shared" si="32"/>
        <v>1</v>
      </c>
      <c r="I30" s="17">
        <f t="shared" si="32"/>
        <v>1</v>
      </c>
      <c r="J30" s="17">
        <f t="shared" si="32"/>
        <v>1</v>
      </c>
      <c r="K30" s="17">
        <f t="shared" si="32"/>
        <v>1</v>
      </c>
      <c r="L30" s="17">
        <f t="shared" si="32"/>
        <v>1</v>
      </c>
      <c r="M30" s="17">
        <f t="shared" si="32"/>
        <v>1</v>
      </c>
      <c r="N30" s="17">
        <f t="shared" si="32"/>
        <v>1</v>
      </c>
      <c r="O30" s="17">
        <f t="shared" si="32"/>
        <v>1</v>
      </c>
      <c r="P30" s="17">
        <f t="shared" si="32"/>
        <v>1</v>
      </c>
      <c r="Q30" s="17">
        <f t="shared" si="32"/>
        <v>1</v>
      </c>
      <c r="R30" s="17">
        <f t="shared" si="32"/>
        <v>1</v>
      </c>
      <c r="S30" s="17">
        <f t="shared" si="32"/>
        <v>1</v>
      </c>
      <c r="T30" s="17">
        <f t="shared" si="32"/>
        <v>1</v>
      </c>
      <c r="U30" s="17">
        <f t="shared" si="32"/>
        <v>1</v>
      </c>
      <c r="V30" s="17">
        <f t="shared" si="32"/>
        <v>1</v>
      </c>
      <c r="W30" s="17">
        <f t="shared" si="32"/>
        <v>1</v>
      </c>
      <c r="X30" s="17">
        <f t="shared" si="32"/>
        <v>1</v>
      </c>
      <c r="Y30" s="17">
        <f t="shared" si="32"/>
        <v>1</v>
      </c>
      <c r="Z30" s="17">
        <f t="shared" si="32"/>
        <v>1</v>
      </c>
      <c r="AA30" s="17">
        <f t="shared" si="32"/>
        <v>1</v>
      </c>
      <c r="AB30" s="17">
        <f t="shared" si="32"/>
        <v>1</v>
      </c>
      <c r="AC30" s="17">
        <f>AC16/AC$16</f>
        <v>1</v>
      </c>
      <c r="AD30" s="17">
        <f>AD16/AD$16</f>
        <v>1</v>
      </c>
      <c r="AE30" s="17">
        <f>AE16/AE$16</f>
        <v>1</v>
      </c>
      <c r="AF30" s="17">
        <f>AF16/AF16</f>
        <v>1</v>
      </c>
      <c r="AG30" s="157"/>
      <c r="AH30" s="157"/>
      <c r="AI30" s="14"/>
      <c r="AJ30" s="14"/>
      <c r="AK30" s="14"/>
      <c r="AL30" s="14"/>
      <c r="AM30" s="14"/>
      <c r="AN30" s="14"/>
    </row>
    <row r="31" spans="1:40" x14ac:dyDescent="0.2">
      <c r="A31" s="11"/>
      <c r="B31" s="1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x14ac:dyDescent="0.2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</sheetData>
  <mergeCells count="18">
    <mergeCell ref="AT5:AT16"/>
    <mergeCell ref="AT3:AT4"/>
    <mergeCell ref="A28:B28"/>
    <mergeCell ref="A29:B29"/>
    <mergeCell ref="A3:A4"/>
    <mergeCell ref="B3:B4"/>
    <mergeCell ref="A5:A10"/>
    <mergeCell ref="C3:AF3"/>
    <mergeCell ref="C21:AF21"/>
    <mergeCell ref="AH3:AS3"/>
    <mergeCell ref="A30:B30"/>
    <mergeCell ref="A11:A13"/>
    <mergeCell ref="A14:B14"/>
    <mergeCell ref="A15:B15"/>
    <mergeCell ref="A16:B16"/>
    <mergeCell ref="A21:A22"/>
    <mergeCell ref="B21:B22"/>
    <mergeCell ref="A23:A2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6"/>
  <sheetViews>
    <sheetView tabSelected="1" zoomScale="80" zoomScaleNormal="80" workbookViewId="0">
      <pane xSplit="14" ySplit="14" topLeftCell="O24" activePane="bottomRight" state="frozen"/>
      <selection pane="topRight" activeCell="O1" sqref="O1"/>
      <selection pane="bottomLeft" activeCell="A15" sqref="A15"/>
      <selection pane="bottomRight" activeCell="AS6" sqref="AS6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0" width="10.85546875" customWidth="1"/>
    <col min="31" max="35" width="10.7109375" customWidth="1"/>
    <col min="36" max="43" width="10.28515625" customWidth="1"/>
    <col min="44" max="45" width="14.140625" customWidth="1"/>
  </cols>
  <sheetData>
    <row r="1" spans="1:46" ht="15.75" x14ac:dyDescent="0.25">
      <c r="A1" s="1" t="s">
        <v>19</v>
      </c>
    </row>
    <row r="2" spans="1:46" x14ac:dyDescent="0.2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46" ht="14.1" customHeight="1" x14ac:dyDescent="0.2">
      <c r="A3" s="320" t="s">
        <v>1</v>
      </c>
      <c r="B3" s="320" t="s">
        <v>2</v>
      </c>
      <c r="C3" s="309" t="s">
        <v>21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152"/>
      <c r="AH3" s="309" t="s">
        <v>5</v>
      </c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152"/>
    </row>
    <row r="4" spans="1:46" x14ac:dyDescent="0.2">
      <c r="A4" s="320"/>
      <c r="B4" s="320"/>
      <c r="C4" s="244">
        <v>1990</v>
      </c>
      <c r="D4" s="244">
        <v>1991</v>
      </c>
      <c r="E4" s="244">
        <v>1992</v>
      </c>
      <c r="F4" s="244">
        <v>1993</v>
      </c>
      <c r="G4" s="244">
        <v>1994</v>
      </c>
      <c r="H4" s="244">
        <v>1995</v>
      </c>
      <c r="I4" s="244">
        <v>1996</v>
      </c>
      <c r="J4" s="244">
        <v>1997</v>
      </c>
      <c r="K4" s="244">
        <v>1998</v>
      </c>
      <c r="L4" s="244">
        <v>1999</v>
      </c>
      <c r="M4" s="244">
        <v>2000</v>
      </c>
      <c r="N4" s="244">
        <v>2001</v>
      </c>
      <c r="O4" s="244">
        <v>2002</v>
      </c>
      <c r="P4" s="244">
        <v>2003</v>
      </c>
      <c r="Q4" s="244">
        <v>2004</v>
      </c>
      <c r="R4" s="244">
        <v>2005</v>
      </c>
      <c r="S4" s="244">
        <v>2006</v>
      </c>
      <c r="T4" s="244">
        <v>2007</v>
      </c>
      <c r="U4" s="244">
        <v>2008</v>
      </c>
      <c r="V4" s="244">
        <v>2009</v>
      </c>
      <c r="W4" s="244">
        <v>2010</v>
      </c>
      <c r="X4" s="244">
        <v>2011</v>
      </c>
      <c r="Y4" s="244">
        <v>2012</v>
      </c>
      <c r="Z4" s="244">
        <v>2013</v>
      </c>
      <c r="AA4" s="244">
        <v>2014</v>
      </c>
      <c r="AB4" s="244">
        <v>2015</v>
      </c>
      <c r="AC4" s="244">
        <v>2016</v>
      </c>
      <c r="AD4" s="281">
        <v>2017</v>
      </c>
      <c r="AE4" s="287">
        <v>2018</v>
      </c>
      <c r="AF4" s="204">
        <v>2019</v>
      </c>
      <c r="AG4" s="159"/>
      <c r="AH4" s="82" t="s">
        <v>62</v>
      </c>
      <c r="AI4" s="82" t="s">
        <v>58</v>
      </c>
      <c r="AJ4" s="59" t="s">
        <v>56</v>
      </c>
      <c r="AK4" s="47" t="s">
        <v>50</v>
      </c>
      <c r="AL4" s="47" t="s">
        <v>51</v>
      </c>
      <c r="AM4" s="47" t="s">
        <v>23</v>
      </c>
      <c r="AN4" s="47" t="s">
        <v>24</v>
      </c>
      <c r="AO4" s="47" t="s">
        <v>25</v>
      </c>
      <c r="AP4" s="47" t="s">
        <v>52</v>
      </c>
      <c r="AQ4" s="64" t="s">
        <v>57</v>
      </c>
      <c r="AR4" s="55" t="s">
        <v>59</v>
      </c>
      <c r="AS4" s="55" t="s">
        <v>61</v>
      </c>
    </row>
    <row r="5" spans="1:46" ht="24" x14ac:dyDescent="0.2">
      <c r="A5" s="324" t="s">
        <v>3</v>
      </c>
      <c r="B5" s="241" t="s">
        <v>9</v>
      </c>
      <c r="C5" s="252">
        <v>7.6932442939999998E-2</v>
      </c>
      <c r="D5" s="252">
        <v>8.2995894740000006E-2</v>
      </c>
      <c r="E5" s="252">
        <v>5.5919398720000006E-2</v>
      </c>
      <c r="F5" s="252">
        <v>4.6769987060000004E-2</v>
      </c>
      <c r="G5" s="252">
        <v>3.4239603979999998E-2</v>
      </c>
      <c r="H5" s="252">
        <v>3.2493981880000002E-2</v>
      </c>
      <c r="I5" s="252">
        <v>3.8555318020000007E-2</v>
      </c>
      <c r="J5" s="252">
        <v>3.5316916480000002E-2</v>
      </c>
      <c r="K5" s="252">
        <v>3.6489943840000004E-2</v>
      </c>
      <c r="L5" s="252">
        <v>4.2427396720000003E-2</v>
      </c>
      <c r="M5" s="252">
        <v>4.2127341778324841E-2</v>
      </c>
      <c r="N5" s="252">
        <v>5.483838536917602E-2</v>
      </c>
      <c r="O5" s="252">
        <v>6.477347727655218E-2</v>
      </c>
      <c r="P5" s="252">
        <v>7.6867214125902764E-2</v>
      </c>
      <c r="Q5" s="252">
        <v>9.1962849715720288E-2</v>
      </c>
      <c r="R5" s="252">
        <v>5.4671548560545062E-2</v>
      </c>
      <c r="S5" s="252">
        <v>5.5455260497345789E-2</v>
      </c>
      <c r="T5" s="252">
        <v>6.5696764052099579E-2</v>
      </c>
      <c r="U5" s="252">
        <v>5.1902007580090254E-2</v>
      </c>
      <c r="V5" s="252">
        <v>5.6936227457893319E-2</v>
      </c>
      <c r="W5" s="252">
        <v>6.1401207741022125E-2</v>
      </c>
      <c r="X5" s="252">
        <v>5.5769609073580015E-2</v>
      </c>
      <c r="Y5" s="252">
        <v>5.8810178031498871E-2</v>
      </c>
      <c r="Z5" s="252">
        <v>4.6324575675045589E-2</v>
      </c>
      <c r="AA5" s="252">
        <v>4.252673050874882E-2</v>
      </c>
      <c r="AB5" s="252">
        <v>4.8425472479424629E-2</v>
      </c>
      <c r="AC5" s="252">
        <v>4.6614280801621166E-2</v>
      </c>
      <c r="AD5" s="252">
        <v>5.5378261319757233E-2</v>
      </c>
      <c r="AE5" s="252">
        <v>5.2443559469204239E-2</v>
      </c>
      <c r="AF5" s="293">
        <v>4.8377564174348027E-2</v>
      </c>
      <c r="AG5" s="160"/>
      <c r="AH5" s="104">
        <f t="shared" ref="AH5:AH15" si="0">(N5-M5)/M5</f>
        <v>0.30172906844531083</v>
      </c>
      <c r="AI5" s="104">
        <f>(AE5-AD5)/AD5</f>
        <v>-5.2993752071916062E-2</v>
      </c>
      <c r="AJ5" s="61">
        <f t="shared" ref="AJ5:AJ15" si="1">(AD5-AC5)/AC5</f>
        <v>0.18801063466866294</v>
      </c>
      <c r="AK5" s="105">
        <f t="shared" ref="AK5:AK15" si="2">(AC5-AB5)/AB5</f>
        <v>-3.7401631518887403E-2</v>
      </c>
      <c r="AL5" s="106">
        <f t="shared" ref="AL5:AL15" si="3">(AC5-AA5)/AA5</f>
        <v>9.6117200734052069E-2</v>
      </c>
      <c r="AM5" s="106">
        <f>(Z5-$C6)/$C6</f>
        <v>5.2766957700774251</v>
      </c>
      <c r="AN5" s="106">
        <f>(AA5-$C6)/$C6</f>
        <v>4.7621110524985637</v>
      </c>
      <c r="AO5" s="106">
        <f>(AB5-$C6)/$C6</f>
        <v>5.5613543965895422</v>
      </c>
      <c r="AP5" s="106">
        <f>(AC5-$C6)/$C6</f>
        <v>5.3159490371834677</v>
      </c>
      <c r="AQ5" s="133">
        <f>(AD5-C6)/C6</f>
        <v>6.5034146241992623</v>
      </c>
      <c r="AR5" s="213">
        <f>(AE5-C6)/C6</f>
        <v>6.1057805299116579</v>
      </c>
      <c r="AS5" s="133">
        <f>(AF5-C6)/C6</f>
        <v>5.5548631152028483</v>
      </c>
    </row>
    <row r="6" spans="1:46" ht="24" x14ac:dyDescent="0.2">
      <c r="A6" s="325"/>
      <c r="B6" s="241" t="s">
        <v>10</v>
      </c>
      <c r="C6" s="252">
        <v>7.3804080000000006E-3</v>
      </c>
      <c r="D6" s="252">
        <v>8.2032780000000013E-3</v>
      </c>
      <c r="E6" s="65">
        <v>4.08692E-3</v>
      </c>
      <c r="F6" s="252">
        <v>6.527433E-3</v>
      </c>
      <c r="G6" s="252">
        <v>4.8221520000000006E-3</v>
      </c>
      <c r="H6" s="65">
        <v>1.6157989000000001E-2</v>
      </c>
      <c r="I6" s="65">
        <v>8.0459299999999997E-3</v>
      </c>
      <c r="J6" s="65">
        <v>5.18944E-3</v>
      </c>
      <c r="K6" s="252">
        <v>5.7366750000000001E-3</v>
      </c>
      <c r="L6" s="65">
        <v>8.6374799999999995E-3</v>
      </c>
      <c r="M6" s="252">
        <v>5.5212570000000008E-3</v>
      </c>
      <c r="N6" s="65">
        <v>7.3409E-3</v>
      </c>
      <c r="O6" s="252">
        <v>8.0467320000000009E-3</v>
      </c>
      <c r="P6" s="252">
        <v>8.6448180000000003E-3</v>
      </c>
      <c r="Q6" s="252">
        <v>9.9921840000000012E-3</v>
      </c>
      <c r="R6" s="252">
        <v>1.0202250000000001E-2</v>
      </c>
      <c r="S6" s="252">
        <v>8.6193960000000014E-3</v>
      </c>
      <c r="T6" s="252">
        <v>6.2471220000000008E-3</v>
      </c>
      <c r="U6" s="252">
        <v>9.323853E-3</v>
      </c>
      <c r="V6" s="252">
        <v>8.9177700000000002E-3</v>
      </c>
      <c r="W6" s="252">
        <v>9.3780420000000014E-3</v>
      </c>
      <c r="X6" s="252">
        <v>8.8461870000000001E-3</v>
      </c>
      <c r="Y6" s="252">
        <v>8.8976999999999997E-3</v>
      </c>
      <c r="Z6" s="252">
        <v>9.9513750000000002E-3</v>
      </c>
      <c r="AA6" s="252">
        <v>8.740485000000001E-3</v>
      </c>
      <c r="AB6" s="252">
        <v>9.3706830000000012E-3</v>
      </c>
      <c r="AC6" s="252">
        <v>1.0271157000000001E-2</v>
      </c>
      <c r="AD6" s="252">
        <v>1.0381542000000001E-2</v>
      </c>
      <c r="AE6" s="252">
        <v>9.7928220000000014E-3</v>
      </c>
      <c r="AF6" s="292">
        <v>1.0352399999999999E-2</v>
      </c>
      <c r="AG6" s="160"/>
      <c r="AH6" s="104">
        <f t="shared" si="0"/>
        <v>0.32957042209772142</v>
      </c>
      <c r="AI6" s="104">
        <f t="shared" ref="AI6:AI14" si="4">(AE6-AD6)/AD6</f>
        <v>-5.670833870344108E-2</v>
      </c>
      <c r="AJ6" s="61">
        <f t="shared" si="1"/>
        <v>1.0747085260209661E-2</v>
      </c>
      <c r="AK6" s="105">
        <f t="shared" si="2"/>
        <v>9.6094809737988146E-2</v>
      </c>
      <c r="AL6" s="106">
        <f>(AC6-AA6)/AA6</f>
        <v>0.17512437810945275</v>
      </c>
      <c r="AM6" s="106">
        <f>(Z6-$C6)/$C6</f>
        <v>0.34835025380710649</v>
      </c>
      <c r="AN6" s="106">
        <f t="shared" ref="AN6:AS6" si="5">(AA6-$C6)/$C6</f>
        <v>0.18428208846990576</v>
      </c>
      <c r="AO6" s="106">
        <f t="shared" si="5"/>
        <v>0.26967005076142136</v>
      </c>
      <c r="AP6" s="106">
        <f t="shared" si="5"/>
        <v>0.39167875271936192</v>
      </c>
      <c r="AQ6" s="106">
        <f t="shared" si="5"/>
        <v>0.40663524292965914</v>
      </c>
      <c r="AR6" s="106">
        <f t="shared" si="5"/>
        <v>0.32686729514140689</v>
      </c>
      <c r="AS6" s="106">
        <f t="shared" si="5"/>
        <v>0.40268668073634933</v>
      </c>
    </row>
    <row r="7" spans="1:46" ht="36" customHeight="1" x14ac:dyDescent="0.2">
      <c r="A7" s="325"/>
      <c r="B7" s="241" t="s">
        <v>16</v>
      </c>
      <c r="C7" s="65">
        <v>0.13095200000000001</v>
      </c>
      <c r="D7" s="65">
        <v>0.15067965999999999</v>
      </c>
      <c r="E7" s="65">
        <v>0.14610718</v>
      </c>
      <c r="F7" s="65">
        <v>9.0527170000000004E-2</v>
      </c>
      <c r="G7" s="65">
        <v>9.0697860000000005E-2</v>
      </c>
      <c r="H7" s="65">
        <v>7.7235731000000002E-2</v>
      </c>
      <c r="I7" s="65">
        <v>6.5955606E-2</v>
      </c>
      <c r="J7" s="65">
        <v>6.6415606000000002E-2</v>
      </c>
      <c r="K7" s="65">
        <v>7.2990780000000005E-2</v>
      </c>
      <c r="L7" s="65">
        <v>6.183686E-2</v>
      </c>
      <c r="M7" s="65">
        <v>4.3248568000000001E-2</v>
      </c>
      <c r="N7" s="65">
        <v>4.1482449999999997E-2</v>
      </c>
      <c r="O7" s="65">
        <v>5.4641479999999999E-2</v>
      </c>
      <c r="P7" s="65">
        <v>6.8996130000000003E-2</v>
      </c>
      <c r="Q7" s="65">
        <v>6.1265180000000002E-2</v>
      </c>
      <c r="R7" s="65">
        <v>3.8505009999999999E-2</v>
      </c>
      <c r="S7" s="65">
        <v>3.8139399999999997E-2</v>
      </c>
      <c r="T7" s="65">
        <v>3.7251550000000001E-2</v>
      </c>
      <c r="U7" s="65">
        <v>3.2533380000000001E-2</v>
      </c>
      <c r="V7" s="65">
        <v>2.594043E-2</v>
      </c>
      <c r="W7" s="65">
        <v>3.1554400000000003E-2</v>
      </c>
      <c r="X7" s="65">
        <v>3.5522690000000003E-2</v>
      </c>
      <c r="Y7" s="65">
        <v>3.7903899999999997E-2</v>
      </c>
      <c r="Z7" s="65">
        <v>2.7323989999999999E-2</v>
      </c>
      <c r="AA7" s="65">
        <v>2.7836739999999999E-2</v>
      </c>
      <c r="AB7" s="65">
        <v>2.4793840000000001E-2</v>
      </c>
      <c r="AC7" s="65">
        <v>2.6885289999999999E-2</v>
      </c>
      <c r="AD7" s="65">
        <v>2.7716359999999999E-2</v>
      </c>
      <c r="AE7" s="65">
        <v>2.7808059999999999E-2</v>
      </c>
      <c r="AF7" s="292">
        <v>2.5263420000000002E-2</v>
      </c>
      <c r="AG7" s="160"/>
      <c r="AH7" s="104">
        <f t="shared" si="0"/>
        <v>-4.0836450353685792E-2</v>
      </c>
      <c r="AI7" s="104">
        <f t="shared" si="4"/>
        <v>3.3085152595795451E-3</v>
      </c>
      <c r="AJ7" s="61">
        <f t="shared" si="1"/>
        <v>3.0911699297273703E-2</v>
      </c>
      <c r="AK7" s="105">
        <f t="shared" si="2"/>
        <v>8.4353613639516836E-2</v>
      </c>
      <c r="AL7" s="106">
        <f t="shared" si="3"/>
        <v>-3.417964891003758E-2</v>
      </c>
      <c r="AM7" s="106">
        <f t="shared" ref="AM7:AM15" si="6">(Z7-$C7)/$C7</f>
        <v>-0.79134346936282007</v>
      </c>
      <c r="AN7" s="106">
        <f t="shared" ref="AN7:AN15" si="7">(AA7-$C7)/$C7</f>
        <v>-0.78742791251756372</v>
      </c>
      <c r="AO7" s="106">
        <f t="shared" ref="AO7:AO15" si="8">(AB7-$C7)/$C7</f>
        <v>-0.81066467102449757</v>
      </c>
      <c r="AP7" s="106">
        <f t="shared" ref="AP7:AP15" si="9">(AC7-$C7)/$C7</f>
        <v>-0.79469355183578716</v>
      </c>
      <c r="AQ7" s="133">
        <f t="shared" ref="AQ7:AQ15" si="10">(AD7-C7)/C7</f>
        <v>-0.78834718064634379</v>
      </c>
      <c r="AR7" s="213">
        <f t="shared" ref="AR7:AR14" si="11">(AE7-C7)/C7</f>
        <v>-0.78764692406377912</v>
      </c>
      <c r="AS7" s="133">
        <f t="shared" ref="AS7:AS15" si="12">(AF7-C7)/C7</f>
        <v>-0.80707877695644203</v>
      </c>
    </row>
    <row r="8" spans="1:46" s="132" customFormat="1" ht="23.25" customHeight="1" x14ac:dyDescent="0.2">
      <c r="A8" s="325"/>
      <c r="B8" s="241" t="s">
        <v>17</v>
      </c>
      <c r="C8" s="252">
        <v>5.0923678047200012</v>
      </c>
      <c r="D8" s="252">
        <v>5.3088235942399997</v>
      </c>
      <c r="E8" s="252">
        <v>2.3115389920800005</v>
      </c>
      <c r="F8" s="252">
        <v>2.8316669219200001</v>
      </c>
      <c r="G8" s="252">
        <v>2.5413821376800003</v>
      </c>
      <c r="H8" s="252">
        <v>2.4527034959999998</v>
      </c>
      <c r="I8" s="252">
        <v>2.7989443370400005</v>
      </c>
      <c r="J8" s="252">
        <v>2.8846169322400006</v>
      </c>
      <c r="K8" s="252">
        <v>2.7787191599199996</v>
      </c>
      <c r="L8" s="252">
        <v>2.9018929162400009</v>
      </c>
      <c r="M8" s="252">
        <v>2.9056640312799997</v>
      </c>
      <c r="N8" s="252">
        <v>2.9672094848800006</v>
      </c>
      <c r="O8" s="252">
        <v>2.9831185824000004</v>
      </c>
      <c r="P8" s="252">
        <v>3.0687957010400009</v>
      </c>
      <c r="Q8" s="252">
        <v>3.0852454365600006</v>
      </c>
      <c r="R8" s="252">
        <v>3.158015135874606</v>
      </c>
      <c r="S8" s="252">
        <v>3.3592504853768586</v>
      </c>
      <c r="T8" s="252">
        <v>3.2875896238445996</v>
      </c>
      <c r="U8" s="252">
        <v>3.4139815315039312</v>
      </c>
      <c r="V8" s="252">
        <v>3.428300239331</v>
      </c>
      <c r="W8" s="252">
        <v>3.5225122232853594</v>
      </c>
      <c r="X8" s="252">
        <v>3.464753245897001</v>
      </c>
      <c r="Y8" s="252">
        <v>3.4657110680631997</v>
      </c>
      <c r="Z8" s="252">
        <v>3.3896254849590606</v>
      </c>
      <c r="AA8" s="252">
        <v>3.1253722850822401</v>
      </c>
      <c r="AB8" s="252">
        <v>2.8674112620938796</v>
      </c>
      <c r="AC8" s="252">
        <v>2.8762601927474001</v>
      </c>
      <c r="AD8" s="252">
        <v>2.8851748724616804</v>
      </c>
      <c r="AE8" s="252">
        <v>2.9103751608665402</v>
      </c>
      <c r="AF8" s="293">
        <v>2.7204802459829813</v>
      </c>
      <c r="AG8" s="161"/>
      <c r="AH8" s="131">
        <f t="shared" si="0"/>
        <v>2.1181200901911886E-2</v>
      </c>
      <c r="AI8" s="131">
        <f t="shared" si="4"/>
        <v>8.7344058917851897E-3</v>
      </c>
      <c r="AJ8" s="106">
        <f t="shared" si="1"/>
        <v>3.0993996081296773E-3</v>
      </c>
      <c r="AK8" s="105">
        <f t="shared" si="2"/>
        <v>3.0860346998353673E-3</v>
      </c>
      <c r="AL8" s="106">
        <f t="shared" si="3"/>
        <v>-7.9706374029065455E-2</v>
      </c>
      <c r="AM8" s="106">
        <f t="shared" si="6"/>
        <v>-0.3343714329084217</v>
      </c>
      <c r="AN8" s="106">
        <f t="shared" si="7"/>
        <v>-0.38626344267878632</v>
      </c>
      <c r="AO8" s="106">
        <f t="shared" si="8"/>
        <v>-0.43691984317469357</v>
      </c>
      <c r="AP8" s="106">
        <f t="shared" si="9"/>
        <v>-0.43518215827194195</v>
      </c>
      <c r="AQ8" s="133">
        <f t="shared" si="10"/>
        <v>-0.43343156207462535</v>
      </c>
      <c r="AR8" s="213">
        <f t="shared" si="11"/>
        <v>-0.42848292337231042</v>
      </c>
      <c r="AS8" s="133">
        <f t="shared" si="12"/>
        <v>-0.46577302537703003</v>
      </c>
    </row>
    <row r="9" spans="1:46" ht="38.25" customHeight="1" x14ac:dyDescent="0.2">
      <c r="A9" s="325"/>
      <c r="B9" s="241" t="s">
        <v>18</v>
      </c>
      <c r="C9" s="65">
        <v>0.55418690000000004</v>
      </c>
      <c r="D9" s="65">
        <v>0.64076211000000005</v>
      </c>
      <c r="E9" s="65">
        <v>0.34661677400000002</v>
      </c>
      <c r="F9" s="65">
        <v>0.3328952</v>
      </c>
      <c r="G9" s="65">
        <v>0.32650958000000002</v>
      </c>
      <c r="H9" s="65">
        <v>0.29318516</v>
      </c>
      <c r="I9" s="65">
        <v>0.24218714999999999</v>
      </c>
      <c r="J9" s="65">
        <v>0.17716034999999999</v>
      </c>
      <c r="K9" s="65">
        <v>0.18504678999999999</v>
      </c>
      <c r="L9" s="65">
        <v>0.15198590000000001</v>
      </c>
      <c r="M9" s="65">
        <v>8.1166299999999997E-2</v>
      </c>
      <c r="N9" s="65">
        <v>7.7858769999999994E-2</v>
      </c>
      <c r="O9" s="65">
        <v>8.7804225E-2</v>
      </c>
      <c r="P9" s="65">
        <v>9.2568869999999998E-2</v>
      </c>
      <c r="Q9" s="65">
        <v>7.9828189999999993E-2</v>
      </c>
      <c r="R9" s="65">
        <v>4.6292659999999999E-2</v>
      </c>
      <c r="S9" s="65">
        <v>5.5239480000000001E-2</v>
      </c>
      <c r="T9" s="65">
        <v>5.4488160000000001E-2</v>
      </c>
      <c r="U9" s="65">
        <v>5.0692300000000003E-2</v>
      </c>
      <c r="V9" s="65">
        <v>5.7550360000000002E-2</v>
      </c>
      <c r="W9" s="65">
        <v>5.6011999999999999E-2</v>
      </c>
      <c r="X9" s="65">
        <v>6.3773529999999995E-2</v>
      </c>
      <c r="Y9" s="65">
        <v>5.5921899999999997E-2</v>
      </c>
      <c r="Z9" s="65">
        <v>5.0356419999999999E-2</v>
      </c>
      <c r="AA9" s="65">
        <v>4.8681540000000002E-2</v>
      </c>
      <c r="AB9" s="65">
        <v>4.069648E-2</v>
      </c>
      <c r="AC9" s="65">
        <v>4.4335520000000003E-2</v>
      </c>
      <c r="AD9" s="65">
        <v>5.1425288999999999E-2</v>
      </c>
      <c r="AE9" s="65">
        <v>5.4000399999999997E-2</v>
      </c>
      <c r="AF9" s="292">
        <v>5.1199250000000002E-2</v>
      </c>
      <c r="AG9" s="160"/>
      <c r="AH9" s="104">
        <f t="shared" si="0"/>
        <v>-4.075004034925829E-2</v>
      </c>
      <c r="AI9" s="104">
        <f t="shared" si="4"/>
        <v>5.0074798801811267E-2</v>
      </c>
      <c r="AJ9" s="61">
        <f t="shared" si="1"/>
        <v>0.15991171412898722</v>
      </c>
      <c r="AK9" s="105">
        <f t="shared" si="2"/>
        <v>8.941903574952928E-2</v>
      </c>
      <c r="AL9" s="106">
        <f t="shared" si="3"/>
        <v>-8.9274497068087794E-2</v>
      </c>
      <c r="AM9" s="106">
        <f t="shared" si="6"/>
        <v>-0.90913458979272166</v>
      </c>
      <c r="AN9" s="106">
        <f t="shared" si="7"/>
        <v>-0.91215681929688341</v>
      </c>
      <c r="AO9" s="106">
        <f t="shared" si="8"/>
        <v>-0.92656542404737452</v>
      </c>
      <c r="AP9" s="106">
        <f t="shared" si="9"/>
        <v>-0.91999897507501538</v>
      </c>
      <c r="AQ9" s="133">
        <f t="shared" si="10"/>
        <v>-0.90720587404718522</v>
      </c>
      <c r="AR9" s="213">
        <f t="shared" si="11"/>
        <v>-0.90255922686010814</v>
      </c>
      <c r="AS9" s="133">
        <f t="shared" si="12"/>
        <v>-0.9076137490799584</v>
      </c>
    </row>
    <row r="10" spans="1:46" x14ac:dyDescent="0.2">
      <c r="A10" s="326"/>
      <c r="B10" s="242" t="s">
        <v>11</v>
      </c>
      <c r="C10" s="66">
        <f>SUM(C6:C9)</f>
        <v>5.7848871127200017</v>
      </c>
      <c r="D10" s="66">
        <f t="shared" ref="D10:AB10" si="13">SUM(D5:D9)</f>
        <v>6.1914645369799999</v>
      </c>
      <c r="E10" s="66">
        <f t="shared" si="13"/>
        <v>2.8642692648000008</v>
      </c>
      <c r="F10" s="66">
        <f t="shared" si="13"/>
        <v>3.3083867119799999</v>
      </c>
      <c r="G10" s="66">
        <f t="shared" si="13"/>
        <v>2.9976513336600004</v>
      </c>
      <c r="H10" s="66">
        <f t="shared" si="13"/>
        <v>2.87177635788</v>
      </c>
      <c r="I10" s="66">
        <f t="shared" si="13"/>
        <v>3.1536883410600005</v>
      </c>
      <c r="J10" s="66">
        <f t="shared" si="13"/>
        <v>3.1686992447200004</v>
      </c>
      <c r="K10" s="66">
        <f t="shared" si="13"/>
        <v>3.0789833487599996</v>
      </c>
      <c r="L10" s="66">
        <f t="shared" si="13"/>
        <v>3.166780552960001</v>
      </c>
      <c r="M10" s="66">
        <f t="shared" si="13"/>
        <v>3.0777274980583247</v>
      </c>
      <c r="N10" s="66">
        <f t="shared" si="13"/>
        <v>3.1487299902491768</v>
      </c>
      <c r="O10" s="66">
        <f t="shared" si="13"/>
        <v>3.1983844966765527</v>
      </c>
      <c r="P10" s="66">
        <f t="shared" si="13"/>
        <v>3.3158727331659037</v>
      </c>
      <c r="Q10" s="66">
        <f t="shared" si="13"/>
        <v>3.3282938402757209</v>
      </c>
      <c r="R10" s="66">
        <f t="shared" si="13"/>
        <v>3.3076866044351512</v>
      </c>
      <c r="S10" s="66">
        <f t="shared" si="13"/>
        <v>3.5167040218742045</v>
      </c>
      <c r="T10" s="66">
        <f t="shared" si="13"/>
        <v>3.4512732198966991</v>
      </c>
      <c r="U10" s="66">
        <f t="shared" si="13"/>
        <v>3.5584330720840218</v>
      </c>
      <c r="V10" s="66">
        <f t="shared" si="13"/>
        <v>3.5776450267888933</v>
      </c>
      <c r="W10" s="66">
        <f t="shared" si="13"/>
        <v>3.6808578730263815</v>
      </c>
      <c r="X10" s="66">
        <f t="shared" si="13"/>
        <v>3.628665261970581</v>
      </c>
      <c r="Y10" s="66">
        <f t="shared" si="13"/>
        <v>3.6272447460946986</v>
      </c>
      <c r="Z10" s="66">
        <f t="shared" si="13"/>
        <v>3.5235818456341059</v>
      </c>
      <c r="AA10" s="66">
        <f t="shared" si="13"/>
        <v>3.253157780590989</v>
      </c>
      <c r="AB10" s="66">
        <f t="shared" si="13"/>
        <v>2.9906977375733041</v>
      </c>
      <c r="AC10" s="66">
        <f>SUM(AC5:AC9)</f>
        <v>3.0043664405490214</v>
      </c>
      <c r="AD10" s="66">
        <f>SUM(AD5:AD9)</f>
        <v>3.0300763247814375</v>
      </c>
      <c r="AE10" s="66">
        <f>SUM(AE5:AE9)</f>
        <v>3.0544200023357444</v>
      </c>
      <c r="AF10" s="282">
        <f>SUM(AF5+AF6+AF7+AF8+AF9)</f>
        <v>2.855672880157329</v>
      </c>
      <c r="AG10" s="162"/>
      <c r="AH10" s="72">
        <f t="shared" si="0"/>
        <v>2.30697786713236E-2</v>
      </c>
      <c r="AI10" s="72">
        <f t="shared" si="4"/>
        <v>8.0340146402295073E-3</v>
      </c>
      <c r="AJ10" s="67">
        <f t="shared" si="1"/>
        <v>8.557506130216894E-3</v>
      </c>
      <c r="AK10" s="68">
        <f t="shared" si="2"/>
        <v>4.5704060306703516E-3</v>
      </c>
      <c r="AL10" s="69">
        <f t="shared" si="3"/>
        <v>-7.6476874723478888E-2</v>
      </c>
      <c r="AM10" s="69">
        <f t="shared" si="6"/>
        <v>-0.39089877175194354</v>
      </c>
      <c r="AN10" s="69">
        <f t="shared" si="7"/>
        <v>-0.43764541689364383</v>
      </c>
      <c r="AO10" s="69">
        <f t="shared" si="8"/>
        <v>-0.48301536757782898</v>
      </c>
      <c r="AP10" s="69">
        <f t="shared" si="9"/>
        <v>-0.48065253789604284</v>
      </c>
      <c r="AQ10" s="70">
        <f t="shared" si="10"/>
        <v>-0.47620821880537562</v>
      </c>
      <c r="AR10" s="214">
        <f t="shared" si="11"/>
        <v>-0.47200006796682609</v>
      </c>
      <c r="AS10" s="70">
        <f t="shared" si="12"/>
        <v>-0.50635633427000148</v>
      </c>
    </row>
    <row r="11" spans="1:46" ht="20.45" customHeight="1" x14ac:dyDescent="0.2">
      <c r="A11" s="301" t="s">
        <v>14</v>
      </c>
      <c r="B11" s="243" t="s">
        <v>6</v>
      </c>
      <c r="C11" s="65">
        <v>1.01745E-2</v>
      </c>
      <c r="D11" s="65">
        <v>1.1466179999999999E-2</v>
      </c>
      <c r="E11" s="65">
        <v>7.1711800000000001E-3</v>
      </c>
      <c r="F11" s="65">
        <v>5.4196599999999998E-3</v>
      </c>
      <c r="G11" s="65">
        <v>4.1989269999999999E-3</v>
      </c>
      <c r="H11" s="65">
        <v>5.6618299999999996E-3</v>
      </c>
      <c r="I11" s="65">
        <v>6.2265300000000001E-3</v>
      </c>
      <c r="J11" s="65">
        <v>6.8968700000000003E-3</v>
      </c>
      <c r="K11" s="65">
        <v>7.4231699999999998E-3</v>
      </c>
      <c r="L11" s="65">
        <v>6.4427399999999998E-3</v>
      </c>
      <c r="M11" s="65">
        <v>5.8780000000000004E-3</v>
      </c>
      <c r="N11" s="65">
        <v>6.4387480000000002E-3</v>
      </c>
      <c r="O11" s="65">
        <v>6.5468649999999998E-3</v>
      </c>
      <c r="P11" s="65">
        <v>7.0935199999999999E-3</v>
      </c>
      <c r="Q11" s="65">
        <v>8.1881999999999996E-3</v>
      </c>
      <c r="R11" s="65">
        <v>9.4643000000000001E-3</v>
      </c>
      <c r="S11" s="65">
        <v>1.1387494E-2</v>
      </c>
      <c r="T11" s="65">
        <v>1.6090460000000001E-2</v>
      </c>
      <c r="U11" s="65">
        <v>1.6067990000000001E-2</v>
      </c>
      <c r="V11" s="65">
        <v>1.343625E-2</v>
      </c>
      <c r="W11" s="65">
        <v>1.51092E-2</v>
      </c>
      <c r="X11" s="65">
        <v>1.5504499999999999E-2</v>
      </c>
      <c r="Y11" s="65">
        <v>1.68284E-2</v>
      </c>
      <c r="Z11" s="65">
        <v>1.7456530000000001E-2</v>
      </c>
      <c r="AA11" s="65">
        <v>1.9599700000000001E-2</v>
      </c>
      <c r="AB11" s="65">
        <v>2.21318E-2</v>
      </c>
      <c r="AC11" s="65">
        <v>2.566835E-2</v>
      </c>
      <c r="AD11" s="65">
        <v>2.7782500000000002E-2</v>
      </c>
      <c r="AE11" s="65">
        <v>2.8356989999999999E-2</v>
      </c>
      <c r="AF11" s="292">
        <v>2.9588400000000001E-2</v>
      </c>
      <c r="AG11" s="160"/>
      <c r="AH11" s="104">
        <f t="shared" si="0"/>
        <v>9.5397754338210239E-2</v>
      </c>
      <c r="AI11" s="104">
        <f t="shared" si="4"/>
        <v>2.0678124718797694E-2</v>
      </c>
      <c r="AJ11" s="61">
        <f t="shared" si="1"/>
        <v>8.2364078719512637E-2</v>
      </c>
      <c r="AK11" s="105">
        <f t="shared" si="2"/>
        <v>0.15979495567464008</v>
      </c>
      <c r="AL11" s="106">
        <f t="shared" si="3"/>
        <v>0.30962973923070242</v>
      </c>
      <c r="AM11" s="106">
        <f t="shared" si="6"/>
        <v>0.71571379428964588</v>
      </c>
      <c r="AN11" s="106">
        <f t="shared" si="7"/>
        <v>0.92635510344488692</v>
      </c>
      <c r="AO11" s="106">
        <f t="shared" si="8"/>
        <v>1.1752223696496142</v>
      </c>
      <c r="AP11" s="106">
        <f t="shared" si="9"/>
        <v>1.52281193179026</v>
      </c>
      <c r="AQ11" s="133">
        <f t="shared" si="10"/>
        <v>1.7306010123347588</v>
      </c>
      <c r="AR11" s="213">
        <f t="shared" si="11"/>
        <v>1.787064720625092</v>
      </c>
      <c r="AS11" s="133">
        <f t="shared" si="12"/>
        <v>1.9080937638213182</v>
      </c>
    </row>
    <row r="12" spans="1:46" ht="20.45" customHeight="1" x14ac:dyDescent="0.2">
      <c r="A12" s="302"/>
      <c r="B12" s="243" t="s">
        <v>13</v>
      </c>
      <c r="C12" s="65">
        <v>3.5132000000000002E-3</v>
      </c>
      <c r="D12" s="65">
        <v>3.6621000000000002E-3</v>
      </c>
      <c r="E12" s="65">
        <v>3.4832999999999999E-3</v>
      </c>
      <c r="F12" s="65">
        <v>3.4236399999999999E-3</v>
      </c>
      <c r="G12" s="65">
        <v>3.63255E-3</v>
      </c>
      <c r="H12" s="65">
        <v>2.35177E-3</v>
      </c>
      <c r="I12" s="65">
        <v>2.4175199999999998E-3</v>
      </c>
      <c r="J12" s="65">
        <v>2.3310000000000002E-3</v>
      </c>
      <c r="K12" s="65">
        <v>2.3632900000000001E-3</v>
      </c>
      <c r="L12" s="65">
        <v>2.0898900000000001E-3</v>
      </c>
      <c r="M12" s="65">
        <v>2.0952000000000002E-3</v>
      </c>
      <c r="N12" s="65">
        <v>1.94209E-3</v>
      </c>
      <c r="O12" s="65">
        <v>2.1030900000000002E-3</v>
      </c>
      <c r="P12" s="65">
        <v>2.3062899999999999E-3</v>
      </c>
      <c r="Q12" s="65">
        <v>2.1719999999999999E-3</v>
      </c>
      <c r="R12" s="65">
        <v>2.3600000000000001E-3</v>
      </c>
      <c r="S12" s="65">
        <v>2.2767E-3</v>
      </c>
      <c r="T12" s="65">
        <v>2.3307900000000001E-3</v>
      </c>
      <c r="U12" s="65">
        <v>2.3652899999999999E-3</v>
      </c>
      <c r="V12" s="65">
        <v>1.671E-3</v>
      </c>
      <c r="W12" s="65">
        <v>1.7700000000000001E-3</v>
      </c>
      <c r="X12" s="65">
        <v>2.0017899999999998E-3</v>
      </c>
      <c r="Y12" s="65">
        <v>1.8804900000000001E-3</v>
      </c>
      <c r="Z12" s="65">
        <v>1.7362E-3</v>
      </c>
      <c r="AA12" s="65">
        <v>1.81329E-3</v>
      </c>
      <c r="AB12" s="65">
        <v>1.6968899999999999E-3</v>
      </c>
      <c r="AC12" s="65">
        <v>1.64306E-3</v>
      </c>
      <c r="AD12" s="65">
        <v>1.7916E-3</v>
      </c>
      <c r="AE12" s="65">
        <v>1.9781999999999998E-3</v>
      </c>
      <c r="AF12" s="292">
        <v>1.8222100000000001E-3</v>
      </c>
      <c r="AG12" s="160"/>
      <c r="AH12" s="104">
        <f t="shared" si="0"/>
        <v>-7.3076555937380744E-2</v>
      </c>
      <c r="AI12" s="104">
        <f t="shared" si="4"/>
        <v>0.10415271265907562</v>
      </c>
      <c r="AJ12" s="61">
        <f t="shared" si="1"/>
        <v>9.0404489184813669E-2</v>
      </c>
      <c r="AK12" s="105">
        <f t="shared" si="2"/>
        <v>-3.1722739835817255E-2</v>
      </c>
      <c r="AL12" s="106">
        <f t="shared" si="3"/>
        <v>-9.3879081669231035E-2</v>
      </c>
      <c r="AM12" s="106">
        <f t="shared" si="6"/>
        <v>-0.50580667197996132</v>
      </c>
      <c r="AN12" s="106">
        <f t="shared" si="7"/>
        <v>-0.48386371399294092</v>
      </c>
      <c r="AO12" s="106">
        <f t="shared" si="8"/>
        <v>-0.5169959011727201</v>
      </c>
      <c r="AP12" s="106">
        <f t="shared" si="9"/>
        <v>-0.53231811453945121</v>
      </c>
      <c r="AQ12" s="133">
        <f t="shared" si="10"/>
        <v>-0.49003757258339981</v>
      </c>
      <c r="AR12" s="213">
        <f t="shared" si="11"/>
        <v>-0.43692360241375394</v>
      </c>
      <c r="AS12" s="133">
        <f t="shared" si="12"/>
        <v>-0.4813247182056245</v>
      </c>
    </row>
    <row r="13" spans="1:46" s="6" customFormat="1" ht="22.15" customHeight="1" x14ac:dyDescent="0.2">
      <c r="A13" s="303"/>
      <c r="B13" s="242" t="s">
        <v>11</v>
      </c>
      <c r="C13" s="66">
        <f>SUM(C11:C12)</f>
        <v>1.3687700000000001E-2</v>
      </c>
      <c r="D13" s="66">
        <f t="shared" ref="D13:AD13" si="14">SUM(D11:D12)</f>
        <v>1.5128279999999999E-2</v>
      </c>
      <c r="E13" s="66">
        <f t="shared" si="14"/>
        <v>1.0654480000000001E-2</v>
      </c>
      <c r="F13" s="66">
        <f t="shared" si="14"/>
        <v>8.8433000000000001E-3</v>
      </c>
      <c r="G13" s="66">
        <f t="shared" si="14"/>
        <v>7.8314769999999999E-3</v>
      </c>
      <c r="H13" s="66">
        <f t="shared" si="14"/>
        <v>8.0135999999999992E-3</v>
      </c>
      <c r="I13" s="66">
        <f t="shared" si="14"/>
        <v>8.6440500000000003E-3</v>
      </c>
      <c r="J13" s="66">
        <f t="shared" si="14"/>
        <v>9.2278700000000009E-3</v>
      </c>
      <c r="K13" s="66">
        <f t="shared" si="14"/>
        <v>9.7864600000000003E-3</v>
      </c>
      <c r="L13" s="66">
        <f t="shared" si="14"/>
        <v>8.5326299999999994E-3</v>
      </c>
      <c r="M13" s="66">
        <f t="shared" si="14"/>
        <v>7.9731999999999997E-3</v>
      </c>
      <c r="N13" s="66">
        <f t="shared" si="14"/>
        <v>8.3808379999999998E-3</v>
      </c>
      <c r="O13" s="66">
        <f t="shared" si="14"/>
        <v>8.6499550000000008E-3</v>
      </c>
      <c r="P13" s="66">
        <f t="shared" si="14"/>
        <v>9.3998099999999998E-3</v>
      </c>
      <c r="Q13" s="66">
        <f t="shared" si="14"/>
        <v>1.03602E-2</v>
      </c>
      <c r="R13" s="66">
        <f t="shared" si="14"/>
        <v>1.1824299999999999E-2</v>
      </c>
      <c r="S13" s="66">
        <f t="shared" si="14"/>
        <v>1.3664193999999999E-2</v>
      </c>
      <c r="T13" s="66">
        <f t="shared" si="14"/>
        <v>1.842125E-2</v>
      </c>
      <c r="U13" s="66">
        <f t="shared" si="14"/>
        <v>1.843328E-2</v>
      </c>
      <c r="V13" s="66">
        <f t="shared" si="14"/>
        <v>1.5107250000000001E-2</v>
      </c>
      <c r="W13" s="66">
        <f t="shared" si="14"/>
        <v>1.68792E-2</v>
      </c>
      <c r="X13" s="66">
        <f t="shared" si="14"/>
        <v>1.7506290000000001E-2</v>
      </c>
      <c r="Y13" s="66">
        <f t="shared" si="14"/>
        <v>1.8708889999999999E-2</v>
      </c>
      <c r="Z13" s="66">
        <f t="shared" si="14"/>
        <v>1.9192730000000002E-2</v>
      </c>
      <c r="AA13" s="66">
        <f t="shared" si="14"/>
        <v>2.141299E-2</v>
      </c>
      <c r="AB13" s="66">
        <f t="shared" si="14"/>
        <v>2.382869E-2</v>
      </c>
      <c r="AC13" s="66">
        <f t="shared" si="14"/>
        <v>2.7311410000000001E-2</v>
      </c>
      <c r="AD13" s="66">
        <f t="shared" si="14"/>
        <v>2.9574100000000002E-2</v>
      </c>
      <c r="AE13" s="66">
        <f t="shared" ref="AE13" si="15">SUM(AE11:AE12)</f>
        <v>3.0335189999999998E-2</v>
      </c>
      <c r="AF13" s="280">
        <f>SUM(AF11+AF12)</f>
        <v>3.1410609999999999E-2</v>
      </c>
      <c r="AG13" s="163"/>
      <c r="AH13" s="71">
        <f t="shared" si="0"/>
        <v>5.1126022174283865E-2</v>
      </c>
      <c r="AI13" s="71">
        <f t="shared" si="4"/>
        <v>2.573501814087311E-2</v>
      </c>
      <c r="AJ13" s="57">
        <f t="shared" si="1"/>
        <v>8.2847791454194464E-2</v>
      </c>
      <c r="AK13" s="28">
        <f t="shared" si="2"/>
        <v>0.14615658687070091</v>
      </c>
      <c r="AL13" s="18">
        <f t="shared" si="3"/>
        <v>0.27545989607243088</v>
      </c>
      <c r="AM13" s="18">
        <f t="shared" si="6"/>
        <v>0.40218809588170407</v>
      </c>
      <c r="AN13" s="18">
        <f t="shared" si="7"/>
        <v>0.56439650196892088</v>
      </c>
      <c r="AO13" s="18">
        <f t="shared" si="8"/>
        <v>0.74088342088152126</v>
      </c>
      <c r="AP13" s="18">
        <f t="shared" si="9"/>
        <v>0.99532499981735423</v>
      </c>
      <c r="AQ13" s="58">
        <f t="shared" si="10"/>
        <v>1.160633269285563</v>
      </c>
      <c r="AR13" s="215">
        <f t="shared" si="11"/>
        <v>1.216237205666401</v>
      </c>
      <c r="AS13" s="218">
        <f t="shared" si="12"/>
        <v>1.2948055553526157</v>
      </c>
    </row>
    <row r="14" spans="1:46" x14ac:dyDescent="0.2">
      <c r="A14" s="322" t="s">
        <v>0</v>
      </c>
      <c r="B14" s="323"/>
      <c r="C14" s="65">
        <v>0.1223735</v>
      </c>
      <c r="D14" s="65">
        <v>0.1187706</v>
      </c>
      <c r="E14" s="65">
        <v>0.115138543</v>
      </c>
      <c r="F14" s="65">
        <v>0.11132682000000001</v>
      </c>
      <c r="G14" s="65">
        <v>0.107787386</v>
      </c>
      <c r="H14" s="252">
        <v>0.10422486099999999</v>
      </c>
      <c r="I14" s="252">
        <v>0.10696074699999998</v>
      </c>
      <c r="J14" s="252">
        <v>0.11177149799999997</v>
      </c>
      <c r="K14" s="252">
        <v>0.10933321125000001</v>
      </c>
      <c r="L14" s="252">
        <v>0.101233374</v>
      </c>
      <c r="M14" s="252">
        <v>9.3060141749999992E-2</v>
      </c>
      <c r="N14" s="252">
        <v>8.7771100000000005E-2</v>
      </c>
      <c r="O14" s="252">
        <v>8.6672272000000009E-2</v>
      </c>
      <c r="P14" s="252">
        <v>8.1727662500000006E-2</v>
      </c>
      <c r="Q14" s="252">
        <v>8.5198954749999986E-2</v>
      </c>
      <c r="R14" s="252">
        <v>0.10416579550000002</v>
      </c>
      <c r="S14" s="252">
        <v>0.104146107</v>
      </c>
      <c r="T14" s="252">
        <v>0.10231536775</v>
      </c>
      <c r="U14" s="252">
        <v>0.10339427425</v>
      </c>
      <c r="V14" s="252">
        <v>0.11487063099999999</v>
      </c>
      <c r="W14" s="252">
        <v>0.11866835625</v>
      </c>
      <c r="X14" s="65">
        <v>0.12282636</v>
      </c>
      <c r="Y14" s="252">
        <v>0.12840938725000001</v>
      </c>
      <c r="Z14" s="252">
        <v>0.12984204599999999</v>
      </c>
      <c r="AA14" s="252">
        <v>0.13363307250000001</v>
      </c>
      <c r="AB14" s="252">
        <v>0.12299691375000001</v>
      </c>
      <c r="AC14" s="252">
        <v>0.1225231665</v>
      </c>
      <c r="AD14" s="65">
        <v>0.119880371</v>
      </c>
      <c r="AE14" s="252">
        <v>0.11858313650000001</v>
      </c>
      <c r="AF14" s="279">
        <v>0.11858313650000001</v>
      </c>
      <c r="AG14" s="164"/>
      <c r="AH14" s="104">
        <f t="shared" si="0"/>
        <v>-5.683466251543709E-2</v>
      </c>
      <c r="AI14" s="104">
        <f t="shared" si="4"/>
        <v>-1.0821075119962668E-2</v>
      </c>
      <c r="AJ14" s="61">
        <f t="shared" si="1"/>
        <v>-2.1569761666256015E-2</v>
      </c>
      <c r="AK14" s="105">
        <f t="shared" si="2"/>
        <v>-3.851700303333858E-3</v>
      </c>
      <c r="AL14" s="106">
        <f t="shared" si="3"/>
        <v>-8.3137398490931214E-2</v>
      </c>
      <c r="AM14" s="106">
        <f t="shared" si="6"/>
        <v>6.1030746035702119E-2</v>
      </c>
      <c r="AN14" s="106">
        <f t="shared" si="7"/>
        <v>9.2009891847499733E-2</v>
      </c>
      <c r="AO14" s="106">
        <f t="shared" si="8"/>
        <v>5.0943525354754894E-3</v>
      </c>
      <c r="AP14" s="106">
        <f t="shared" si="9"/>
        <v>1.2230303129354507E-3</v>
      </c>
      <c r="AQ14" s="133">
        <f t="shared" si="10"/>
        <v>-2.0373111825681186E-2</v>
      </c>
      <c r="AR14" s="216">
        <f t="shared" si="11"/>
        <v>-3.0973727972150759E-2</v>
      </c>
      <c r="AS14" s="219">
        <f t="shared" si="12"/>
        <v>-3.0973727972150759E-2</v>
      </c>
    </row>
    <row r="15" spans="1:46" ht="16.5" thickBot="1" x14ac:dyDescent="0.25">
      <c r="A15" s="308" t="s">
        <v>12</v>
      </c>
      <c r="B15" s="308"/>
      <c r="C15" s="32">
        <f t="shared" ref="C15:AA15" si="16">C10+C13+C14</f>
        <v>5.920948312720002</v>
      </c>
      <c r="D15" s="32">
        <f t="shared" si="16"/>
        <v>6.3253634169800002</v>
      </c>
      <c r="E15" s="32">
        <f t="shared" si="16"/>
        <v>2.9900622878000007</v>
      </c>
      <c r="F15" s="32">
        <f t="shared" si="16"/>
        <v>3.4285568319799999</v>
      </c>
      <c r="G15" s="32">
        <f t="shared" si="16"/>
        <v>3.1132701966600003</v>
      </c>
      <c r="H15" s="255">
        <f t="shared" si="16"/>
        <v>2.98401481888</v>
      </c>
      <c r="I15" s="255">
        <f t="shared" si="16"/>
        <v>3.2692931380600005</v>
      </c>
      <c r="J15" s="255">
        <f t="shared" si="16"/>
        <v>3.2896986127200005</v>
      </c>
      <c r="K15" s="255">
        <f t="shared" si="16"/>
        <v>3.1981030200099996</v>
      </c>
      <c r="L15" s="255">
        <f t="shared" si="16"/>
        <v>3.276546556960001</v>
      </c>
      <c r="M15" s="255">
        <f t="shared" si="16"/>
        <v>3.1787608398083247</v>
      </c>
      <c r="N15" s="265">
        <f t="shared" si="16"/>
        <v>3.2448819282491765</v>
      </c>
      <c r="O15" s="32">
        <f t="shared" si="16"/>
        <v>3.2937067236765527</v>
      </c>
      <c r="P15" s="270">
        <f t="shared" si="16"/>
        <v>3.4070002056659039</v>
      </c>
      <c r="Q15" s="255">
        <f t="shared" si="16"/>
        <v>3.423852995025721</v>
      </c>
      <c r="R15" s="255">
        <f t="shared" si="16"/>
        <v>3.4236766999351511</v>
      </c>
      <c r="S15" s="255">
        <f t="shared" si="16"/>
        <v>3.6345143228742045</v>
      </c>
      <c r="T15" s="255">
        <f t="shared" si="16"/>
        <v>3.5720098376466991</v>
      </c>
      <c r="U15" s="255">
        <f t="shared" si="16"/>
        <v>3.6802606263340216</v>
      </c>
      <c r="V15" s="255">
        <f t="shared" si="16"/>
        <v>3.7076229077888931</v>
      </c>
      <c r="W15" s="255">
        <f t="shared" si="16"/>
        <v>3.8164054292763816</v>
      </c>
      <c r="X15" s="32">
        <f t="shared" si="16"/>
        <v>3.768997911970581</v>
      </c>
      <c r="Y15" s="255">
        <f t="shared" si="16"/>
        <v>3.7743630233446988</v>
      </c>
      <c r="Z15" s="255">
        <f t="shared" si="16"/>
        <v>3.6726166216341056</v>
      </c>
      <c r="AA15" s="255">
        <f t="shared" si="16"/>
        <v>3.4082038430909889</v>
      </c>
      <c r="AB15" s="255">
        <f>AB10+AB13+AB14</f>
        <v>3.1375233413233046</v>
      </c>
      <c r="AC15" s="255">
        <f>AC10+AC13+AC14</f>
        <v>3.1542010170490213</v>
      </c>
      <c r="AD15" s="32">
        <f>AD10+AD13+AD14</f>
        <v>3.1795307957814374</v>
      </c>
      <c r="AE15" s="265">
        <f>AE10+AE13+AE14</f>
        <v>3.2033383288357444</v>
      </c>
      <c r="AF15" s="255">
        <f>SUM(AF10+AF13+AF14)</f>
        <v>3.0056666266573289</v>
      </c>
      <c r="AG15" s="165"/>
      <c r="AH15" s="85">
        <f t="shared" si="0"/>
        <v>2.0800900656885803E-2</v>
      </c>
      <c r="AI15" s="85">
        <f>(AE15-AD15)/AD15</f>
        <v>7.48775042087801E-3</v>
      </c>
      <c r="AJ15" s="89">
        <f t="shared" si="1"/>
        <v>8.0304896851862168E-3</v>
      </c>
      <c r="AK15" s="87">
        <f t="shared" si="2"/>
        <v>5.3155543119187349E-3</v>
      </c>
      <c r="AL15" s="88">
        <f t="shared" si="3"/>
        <v>-7.4526887984377649E-2</v>
      </c>
      <c r="AM15" s="88">
        <f t="shared" si="6"/>
        <v>-0.37972493126747864</v>
      </c>
      <c r="AN15" s="88">
        <f t="shared" si="7"/>
        <v>-0.42438209842684693</v>
      </c>
      <c r="AO15" s="88">
        <f t="shared" si="8"/>
        <v>-0.47009783304763059</v>
      </c>
      <c r="AP15" s="88">
        <f t="shared" si="9"/>
        <v>-0.46728110929919181</v>
      </c>
      <c r="AQ15" s="91">
        <f t="shared" si="10"/>
        <v>-0.46300311574231512</v>
      </c>
      <c r="AR15" s="217">
        <f>(AE15-C15)/C15</f>
        <v>-0.45898221709620446</v>
      </c>
      <c r="AS15" s="220">
        <f t="shared" si="12"/>
        <v>-0.49236735943121801</v>
      </c>
    </row>
    <row r="16" spans="1:46" x14ac:dyDescent="0.2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x14ac:dyDescent="0.2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5.75" x14ac:dyDescent="0.25">
      <c r="A18" s="1" t="s">
        <v>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5" customHeight="1" x14ac:dyDescent="0.2">
      <c r="A20" s="320" t="s">
        <v>1</v>
      </c>
      <c r="B20" s="320" t="s">
        <v>2</v>
      </c>
      <c r="C20" s="309" t="s">
        <v>8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152"/>
      <c r="AH20" s="152"/>
      <c r="AI20" s="14"/>
      <c r="AJ20" s="14"/>
      <c r="AK20" s="14"/>
      <c r="AL20" s="14"/>
      <c r="AM20" s="14"/>
    </row>
    <row r="21" spans="1:39" x14ac:dyDescent="0.2">
      <c r="A21" s="320"/>
      <c r="B21" s="320"/>
      <c r="C21" s="169">
        <v>1990</v>
      </c>
      <c r="D21" s="169">
        <v>1991</v>
      </c>
      <c r="E21" s="169">
        <v>1992</v>
      </c>
      <c r="F21" s="169">
        <v>1993</v>
      </c>
      <c r="G21" s="169">
        <v>1994</v>
      </c>
      <c r="H21" s="169">
        <v>1995</v>
      </c>
      <c r="I21" s="169">
        <v>1996</v>
      </c>
      <c r="J21" s="169">
        <v>1997</v>
      </c>
      <c r="K21" s="169">
        <v>1998</v>
      </c>
      <c r="L21" s="169">
        <v>1999</v>
      </c>
      <c r="M21" s="169">
        <v>2000</v>
      </c>
      <c r="N21" s="169">
        <v>2001</v>
      </c>
      <c r="O21" s="169">
        <v>2002</v>
      </c>
      <c r="P21" s="169">
        <v>2003</v>
      </c>
      <c r="Q21" s="169">
        <v>2004</v>
      </c>
      <c r="R21" s="169">
        <v>2005</v>
      </c>
      <c r="S21" s="169">
        <v>2006</v>
      </c>
      <c r="T21" s="169">
        <v>2007</v>
      </c>
      <c r="U21" s="169">
        <v>2008</v>
      </c>
      <c r="V21" s="169">
        <v>2009</v>
      </c>
      <c r="W21" s="169">
        <v>2010</v>
      </c>
      <c r="X21" s="169">
        <v>2011</v>
      </c>
      <c r="Y21" s="169">
        <v>2012</v>
      </c>
      <c r="Z21" s="169">
        <v>2013</v>
      </c>
      <c r="AA21" s="169">
        <v>2014</v>
      </c>
      <c r="AB21" s="169">
        <v>2015</v>
      </c>
      <c r="AC21" s="169">
        <v>2016</v>
      </c>
      <c r="AD21" s="169">
        <v>2017</v>
      </c>
      <c r="AE21" s="169">
        <v>2018</v>
      </c>
      <c r="AF21" s="31">
        <v>2019</v>
      </c>
      <c r="AG21" s="166"/>
      <c r="AH21" s="166"/>
      <c r="AI21" s="14"/>
      <c r="AJ21" s="14"/>
      <c r="AK21" s="14"/>
      <c r="AL21" s="14"/>
      <c r="AM21" s="14"/>
    </row>
    <row r="22" spans="1:39" ht="24" x14ac:dyDescent="0.2">
      <c r="A22" s="324" t="s">
        <v>3</v>
      </c>
      <c r="B22" s="121" t="s">
        <v>9</v>
      </c>
      <c r="C22" s="106">
        <f>C6/C$15</f>
        <v>1.2464908677119566E-3</v>
      </c>
      <c r="D22" s="106">
        <f t="shared" ref="D22:AB22" si="17">D5/D$15</f>
        <v>1.3121126687709875E-2</v>
      </c>
      <c r="E22" s="106">
        <f t="shared" si="17"/>
        <v>1.8701750444517946E-2</v>
      </c>
      <c r="F22" s="106">
        <f t="shared" si="17"/>
        <v>1.3641304301492421E-2</v>
      </c>
      <c r="G22" s="106">
        <f t="shared" si="17"/>
        <v>1.0997954503509899E-2</v>
      </c>
      <c r="H22" s="106">
        <f t="shared" si="17"/>
        <v>1.0889350037543068E-2</v>
      </c>
      <c r="I22" s="106">
        <f t="shared" si="17"/>
        <v>1.1793166409934944E-2</v>
      </c>
      <c r="J22" s="106">
        <f t="shared" si="17"/>
        <v>1.0735608527614978E-2</v>
      </c>
      <c r="K22" s="106">
        <f t="shared" si="17"/>
        <v>1.140987129297852E-2</v>
      </c>
      <c r="L22" s="106">
        <f t="shared" si="17"/>
        <v>1.2948815462388664E-2</v>
      </c>
      <c r="M22" s="106">
        <f t="shared" si="17"/>
        <v>1.3252755995592631E-2</v>
      </c>
      <c r="N22" s="106">
        <f t="shared" si="17"/>
        <v>1.6899963259607683E-2</v>
      </c>
      <c r="O22" s="106">
        <f t="shared" si="17"/>
        <v>1.9665830236472819E-2</v>
      </c>
      <c r="P22" s="106">
        <f t="shared" si="17"/>
        <v>2.2561552534711087E-2</v>
      </c>
      <c r="Q22" s="106">
        <f t="shared" si="17"/>
        <v>2.6859462088275034E-2</v>
      </c>
      <c r="R22" s="106">
        <f t="shared" si="17"/>
        <v>1.5968665663314709E-2</v>
      </c>
      <c r="S22" s="106">
        <f t="shared" si="17"/>
        <v>1.5257956241452174E-2</v>
      </c>
      <c r="T22" s="106">
        <f t="shared" si="17"/>
        <v>1.8392100536705612E-2</v>
      </c>
      <c r="U22" s="106">
        <f t="shared" si="17"/>
        <v>1.4102807613326789E-2</v>
      </c>
      <c r="V22" s="106">
        <f t="shared" si="17"/>
        <v>1.5356531360911309E-2</v>
      </c>
      <c r="W22" s="106">
        <f t="shared" si="17"/>
        <v>1.6088753901774069E-2</v>
      </c>
      <c r="X22" s="106">
        <f t="shared" si="17"/>
        <v>1.4796932865484518E-2</v>
      </c>
      <c r="Y22" s="106">
        <f t="shared" si="17"/>
        <v>1.5581484257808222E-2</v>
      </c>
      <c r="Z22" s="106">
        <f t="shared" si="17"/>
        <v>1.2613507057111173E-2</v>
      </c>
      <c r="AA22" s="106">
        <f t="shared" si="17"/>
        <v>1.2477754402794236E-2</v>
      </c>
      <c r="AB22" s="106">
        <f t="shared" si="17"/>
        <v>1.5434298716324561E-2</v>
      </c>
      <c r="AC22" s="106">
        <f t="shared" ref="AC22:AD22" si="18">AC5/AC$15</f>
        <v>1.4778474976598711E-2</v>
      </c>
      <c r="AD22" s="106">
        <f t="shared" si="18"/>
        <v>1.7417117454321385E-2</v>
      </c>
      <c r="AE22" s="106">
        <f t="shared" ref="AE22" si="19">AE5/AE$15</f>
        <v>1.6371533096307341E-2</v>
      </c>
      <c r="AF22" s="106">
        <f>AF5/AF15</f>
        <v>1.6095452418204422E-2</v>
      </c>
      <c r="AG22" s="167"/>
      <c r="AH22" s="167"/>
      <c r="AI22" s="14"/>
      <c r="AJ22" s="14"/>
      <c r="AK22" s="14"/>
      <c r="AL22" s="14"/>
      <c r="AM22" s="14"/>
    </row>
    <row r="23" spans="1:39" ht="24" x14ac:dyDescent="0.2">
      <c r="A23" s="325"/>
      <c r="B23" s="121" t="s">
        <v>10</v>
      </c>
      <c r="C23" s="106" t="e">
        <f>#REF!/C$15</f>
        <v>#REF!</v>
      </c>
      <c r="D23" s="106">
        <f t="shared" ref="D23:AB23" si="20">D6/D$15</f>
        <v>1.2968864331144784E-3</v>
      </c>
      <c r="E23" s="106">
        <f t="shared" si="20"/>
        <v>1.3668344023050553E-3</v>
      </c>
      <c r="F23" s="106">
        <f t="shared" si="20"/>
        <v>1.9038427303042229E-3</v>
      </c>
      <c r="G23" s="106">
        <f t="shared" si="20"/>
        <v>1.5489025029608206E-3</v>
      </c>
      <c r="H23" s="106">
        <f t="shared" si="20"/>
        <v>5.4148487794925338E-3</v>
      </c>
      <c r="I23" s="106">
        <f t="shared" si="20"/>
        <v>2.4610610490481918E-3</v>
      </c>
      <c r="J23" s="106">
        <f t="shared" si="20"/>
        <v>1.5774818945220178E-3</v>
      </c>
      <c r="K23" s="106">
        <f t="shared" si="20"/>
        <v>1.7937742981094034E-3</v>
      </c>
      <c r="L23" s="106">
        <f t="shared" si="20"/>
        <v>2.6361535994818591E-3</v>
      </c>
      <c r="M23" s="106">
        <f t="shared" si="20"/>
        <v>1.7369211709343084E-3</v>
      </c>
      <c r="N23" s="106">
        <f t="shared" si="20"/>
        <v>2.262301113668222E-3</v>
      </c>
      <c r="O23" s="106">
        <f t="shared" si="20"/>
        <v>2.4430626874447255E-3</v>
      </c>
      <c r="P23" s="106">
        <f t="shared" si="20"/>
        <v>2.5373693801437141E-3</v>
      </c>
      <c r="Q23" s="106">
        <f t="shared" si="20"/>
        <v>2.9184033352240746E-3</v>
      </c>
      <c r="R23" s="106">
        <f t="shared" si="20"/>
        <v>2.9799104571390299E-3</v>
      </c>
      <c r="S23" s="106">
        <f t="shared" si="20"/>
        <v>2.3715399732373897E-3</v>
      </c>
      <c r="T23" s="106">
        <f t="shared" si="20"/>
        <v>1.7489095170341723E-3</v>
      </c>
      <c r="U23" s="106">
        <f t="shared" si="20"/>
        <v>2.5334762797187189E-3</v>
      </c>
      <c r="V23" s="106">
        <f t="shared" si="20"/>
        <v>2.40525269742663E-3</v>
      </c>
      <c r="W23" s="106">
        <f t="shared" si="20"/>
        <v>2.457297101628468E-3</v>
      </c>
      <c r="X23" s="106">
        <f t="shared" si="20"/>
        <v>2.3470925711855501E-3</v>
      </c>
      <c r="Y23" s="106">
        <f t="shared" si="20"/>
        <v>2.3574044004159387E-3</v>
      </c>
      <c r="Z23" s="106">
        <f t="shared" si="20"/>
        <v>2.7096144316779256E-3</v>
      </c>
      <c r="AA23" s="106">
        <f t="shared" si="20"/>
        <v>2.5645429095206428E-3</v>
      </c>
      <c r="AB23" s="106">
        <f t="shared" si="20"/>
        <v>2.9866496534326193E-3</v>
      </c>
      <c r="AC23" s="106">
        <f t="shared" ref="AC23:AD23" si="21">AC6/AC$15</f>
        <v>3.2563419212924471E-3</v>
      </c>
      <c r="AD23" s="106">
        <f t="shared" si="21"/>
        <v>3.2651176122508716E-3</v>
      </c>
      <c r="AE23" s="106">
        <f>AE6/AE$15</f>
        <v>3.0570676571522837E-3</v>
      </c>
      <c r="AF23" s="106">
        <f>AF6/AF15</f>
        <v>3.4442941569714741E-3</v>
      </c>
      <c r="AG23" s="167"/>
      <c r="AH23" s="167"/>
      <c r="AI23" s="14"/>
      <c r="AJ23" s="14"/>
      <c r="AK23" s="14"/>
      <c r="AL23" s="14"/>
      <c r="AM23" s="14"/>
    </row>
    <row r="24" spans="1:39" ht="38.25" customHeight="1" x14ac:dyDescent="0.2">
      <c r="A24" s="325"/>
      <c r="B24" s="121" t="s">
        <v>16</v>
      </c>
      <c r="C24" s="106">
        <f t="shared" ref="C24:AB24" si="22">C7/C$15</f>
        <v>2.2116727436832236E-2</v>
      </c>
      <c r="D24" s="106">
        <f t="shared" si="22"/>
        <v>2.3821502428700125E-2</v>
      </c>
      <c r="E24" s="106">
        <f t="shared" si="22"/>
        <v>4.8864259649755104E-2</v>
      </c>
      <c r="F24" s="106">
        <f t="shared" si="22"/>
        <v>2.6403870326897963E-2</v>
      </c>
      <c r="G24" s="106">
        <f t="shared" si="22"/>
        <v>2.9132665740770943E-2</v>
      </c>
      <c r="H24" s="106">
        <f t="shared" si="22"/>
        <v>2.5883159329949019E-2</v>
      </c>
      <c r="I24" s="106">
        <f t="shared" si="22"/>
        <v>2.0174271077795757E-2</v>
      </c>
      <c r="J24" s="106">
        <f t="shared" si="22"/>
        <v>2.0188963737649515E-2</v>
      </c>
      <c r="K24" s="106">
        <f t="shared" si="22"/>
        <v>2.282314845497747E-2</v>
      </c>
      <c r="L24" s="106">
        <f t="shared" si="22"/>
        <v>1.8872571753527165E-2</v>
      </c>
      <c r="M24" s="106">
        <f t="shared" si="22"/>
        <v>1.3605480304900143E-2</v>
      </c>
      <c r="N24" s="106">
        <f t="shared" si="22"/>
        <v>1.2783962842796705E-2</v>
      </c>
      <c r="O24" s="106">
        <f t="shared" si="22"/>
        <v>1.6589661613529219E-2</v>
      </c>
      <c r="P24" s="106">
        <f t="shared" si="22"/>
        <v>2.0251284366011535E-2</v>
      </c>
      <c r="Q24" s="106">
        <f t="shared" si="22"/>
        <v>1.7893636230588154E-2</v>
      </c>
      <c r="R24" s="106">
        <f t="shared" si="22"/>
        <v>1.1246684011001779E-2</v>
      </c>
      <c r="S24" s="106">
        <f t="shared" si="22"/>
        <v>1.0493671674359792E-2</v>
      </c>
      <c r="T24" s="106">
        <f t="shared" si="22"/>
        <v>1.0428736675748338E-2</v>
      </c>
      <c r="U24" s="106">
        <f t="shared" si="22"/>
        <v>8.8399663239087291E-3</v>
      </c>
      <c r="V24" s="106">
        <f t="shared" si="22"/>
        <v>6.9965124947051413E-3</v>
      </c>
      <c r="W24" s="106">
        <f t="shared" si="22"/>
        <v>8.2680943062128885E-3</v>
      </c>
      <c r="X24" s="106">
        <f t="shared" si="22"/>
        <v>9.4249694029220985E-3</v>
      </c>
      <c r="Y24" s="106">
        <f t="shared" si="22"/>
        <v>1.0042462732270777E-2</v>
      </c>
      <c r="Z24" s="106">
        <f t="shared" si="22"/>
        <v>7.4399243958772855E-3</v>
      </c>
      <c r="AA24" s="106">
        <f t="shared" si="22"/>
        <v>8.1675689840059965E-3</v>
      </c>
      <c r="AB24" s="106">
        <f t="shared" si="22"/>
        <v>7.9023603341681504E-3</v>
      </c>
      <c r="AC24" s="106">
        <f t="shared" ref="AC24:AD24" si="23">AC7/AC$15</f>
        <v>8.5236450862453579E-3</v>
      </c>
      <c r="AD24" s="106">
        <f t="shared" si="23"/>
        <v>8.7171226763312765E-3</v>
      </c>
      <c r="AE24" s="106">
        <f t="shared" ref="AE24" si="24">AE7/AE$15</f>
        <v>8.6809625288961773E-3</v>
      </c>
      <c r="AF24" s="106">
        <f>AF7/AF15</f>
        <v>8.4052635032568577E-3</v>
      </c>
      <c r="AG24" s="167"/>
      <c r="AH24" s="167"/>
      <c r="AI24" s="14"/>
      <c r="AJ24" s="14"/>
      <c r="AK24" s="14"/>
      <c r="AL24" s="14"/>
      <c r="AM24" s="14"/>
    </row>
    <row r="25" spans="1:39" s="132" customFormat="1" ht="28.5" customHeight="1" x14ac:dyDescent="0.2">
      <c r="A25" s="325"/>
      <c r="B25" s="121" t="s">
        <v>17</v>
      </c>
      <c r="C25" s="106">
        <f t="shared" ref="C25:AB25" si="25">C8/C$15</f>
        <v>0.8600594931355916</v>
      </c>
      <c r="D25" s="106">
        <f t="shared" si="25"/>
        <v>0.83929147533070281</v>
      </c>
      <c r="E25" s="106">
        <f t="shared" si="25"/>
        <v>0.77307385920069327</v>
      </c>
      <c r="F25" s="106">
        <f t="shared" si="25"/>
        <v>0.82590636839019682</v>
      </c>
      <c r="G25" s="106">
        <f t="shared" si="25"/>
        <v>0.81630632008955184</v>
      </c>
      <c r="H25" s="106">
        <f t="shared" si="25"/>
        <v>0.82194749184274529</v>
      </c>
      <c r="I25" s="106">
        <f t="shared" si="25"/>
        <v>0.8561313466986612</v>
      </c>
      <c r="J25" s="106">
        <f t="shared" si="25"/>
        <v>0.87686358898845485</v>
      </c>
      <c r="K25" s="106">
        <f t="shared" si="25"/>
        <v>0.86886480595966276</v>
      </c>
      <c r="L25" s="106">
        <f t="shared" si="25"/>
        <v>0.8856559385905366</v>
      </c>
      <c r="M25" s="106">
        <f t="shared" si="25"/>
        <v>0.91408702249371099</v>
      </c>
      <c r="N25" s="106">
        <f t="shared" si="25"/>
        <v>0.91442756639253187</v>
      </c>
      <c r="O25" s="106">
        <f t="shared" si="25"/>
        <v>0.90570255115796627</v>
      </c>
      <c r="P25" s="106">
        <f t="shared" si="25"/>
        <v>0.90073246721163602</v>
      </c>
      <c r="Q25" s="106">
        <f t="shared" si="25"/>
        <v>0.90110335959001164</v>
      </c>
      <c r="R25" s="106">
        <f t="shared" si="25"/>
        <v>0.92240459969085953</v>
      </c>
      <c r="S25" s="106">
        <f t="shared" si="25"/>
        <v>0.92426392825997583</v>
      </c>
      <c r="T25" s="106">
        <f t="shared" si="25"/>
        <v>0.92037529941701379</v>
      </c>
      <c r="U25" s="106">
        <f t="shared" si="25"/>
        <v>0.92764667455214</v>
      </c>
      <c r="V25" s="106">
        <f t="shared" si="25"/>
        <v>0.92466260043029236</v>
      </c>
      <c r="W25" s="106">
        <f t="shared" si="25"/>
        <v>0.92299214236084282</v>
      </c>
      <c r="X25" s="106">
        <f t="shared" si="25"/>
        <v>0.91927704042836444</v>
      </c>
      <c r="Y25" s="106">
        <f t="shared" si="25"/>
        <v>0.91822409413920569</v>
      </c>
      <c r="Z25" s="106">
        <f t="shared" si="25"/>
        <v>0.92294563635963445</v>
      </c>
      <c r="AA25" s="106">
        <f t="shared" si="25"/>
        <v>0.91701448298578248</v>
      </c>
      <c r="AB25" s="106">
        <f t="shared" si="25"/>
        <v>0.91390914111399069</v>
      </c>
      <c r="AC25" s="106">
        <f t="shared" ref="AC25:AD25" si="26">AC8/AC$15</f>
        <v>0.91188233635101212</v>
      </c>
      <c r="AD25" s="106">
        <f t="shared" si="26"/>
        <v>0.90742158443305376</v>
      </c>
      <c r="AE25" s="106">
        <f t="shared" ref="AE25" si="27">AE8/AE$15</f>
        <v>0.90854441901062577</v>
      </c>
      <c r="AF25" s="106">
        <f>AF8/AF15</f>
        <v>0.90511709510794625</v>
      </c>
      <c r="AG25" s="167"/>
      <c r="AH25" s="167"/>
      <c r="AI25" s="14"/>
      <c r="AJ25" s="14"/>
      <c r="AK25" s="14"/>
      <c r="AL25" s="14"/>
      <c r="AM25" s="14"/>
    </row>
    <row r="26" spans="1:39" ht="36" x14ac:dyDescent="0.2">
      <c r="A26" s="325"/>
      <c r="B26" s="121" t="s">
        <v>18</v>
      </c>
      <c r="C26" s="106">
        <f t="shared" ref="C26:AB26" si="28">C9/C$15</f>
        <v>9.35976588090522E-2</v>
      </c>
      <c r="D26" s="106">
        <f t="shared" si="28"/>
        <v>0.10130044200779334</v>
      </c>
      <c r="E26" s="106">
        <f t="shared" si="28"/>
        <v>0.11592292756383693</v>
      </c>
      <c r="F26" s="106">
        <f t="shared" si="28"/>
        <v>9.7094846699027071E-2</v>
      </c>
      <c r="G26" s="106">
        <f t="shared" si="28"/>
        <v>0.10487672427221005</v>
      </c>
      <c r="H26" s="106">
        <f t="shared" si="28"/>
        <v>9.8251911533751082E-2</v>
      </c>
      <c r="I26" s="106">
        <f t="shared" si="28"/>
        <v>7.4079362043292921E-2</v>
      </c>
      <c r="J26" s="106">
        <f t="shared" si="28"/>
        <v>5.385306402081607E-2</v>
      </c>
      <c r="K26" s="106">
        <f t="shared" si="28"/>
        <v>5.786142248770379E-2</v>
      </c>
      <c r="L26" s="106">
        <f t="shared" si="28"/>
        <v>4.6386003481975059E-2</v>
      </c>
      <c r="M26" s="106">
        <f t="shared" si="28"/>
        <v>2.5533943599511003E-2</v>
      </c>
      <c r="N26" s="106">
        <f t="shared" si="28"/>
        <v>2.3994330678777525E-2</v>
      </c>
      <c r="O26" s="106">
        <f t="shared" si="28"/>
        <v>2.6658179481745054E-2</v>
      </c>
      <c r="P26" s="106">
        <f t="shared" si="28"/>
        <v>2.7170197948933571E-2</v>
      </c>
      <c r="Q26" s="106">
        <f t="shared" si="28"/>
        <v>2.3315308839479045E-2</v>
      </c>
      <c r="R26" s="106">
        <f t="shared" si="28"/>
        <v>1.3521329277637939E-2</v>
      </c>
      <c r="S26" s="106">
        <f t="shared" si="28"/>
        <v>1.5198586411489542E-2</v>
      </c>
      <c r="T26" s="106">
        <f t="shared" si="28"/>
        <v>1.5254202109336219E-2</v>
      </c>
      <c r="U26" s="106">
        <f t="shared" si="28"/>
        <v>1.37741060068606E-2</v>
      </c>
      <c r="V26" s="106">
        <f t="shared" si="28"/>
        <v>1.5522171868962041E-2</v>
      </c>
      <c r="W26" s="106">
        <f t="shared" si="28"/>
        <v>1.467663775193305E-2</v>
      </c>
      <c r="X26" s="106">
        <f t="shared" si="28"/>
        <v>1.6920553284853552E-2</v>
      </c>
      <c r="Y26" s="106">
        <f t="shared" si="28"/>
        <v>1.4816248372008506E-2</v>
      </c>
      <c r="Z26" s="106">
        <f t="shared" si="28"/>
        <v>1.3711319527164329E-2</v>
      </c>
      <c r="AA26" s="106">
        <f t="shared" si="28"/>
        <v>1.4283635087932255E-2</v>
      </c>
      <c r="AB26" s="106">
        <f t="shared" si="28"/>
        <v>1.2970893144920973E-2</v>
      </c>
      <c r="AC26" s="106">
        <f t="shared" ref="AC26:AD26" si="29">AC9/AC$15</f>
        <v>1.4056022352525593E-2</v>
      </c>
      <c r="AD26" s="106">
        <f t="shared" si="29"/>
        <v>1.6173860957167153E-2</v>
      </c>
      <c r="AE26" s="106">
        <f t="shared" ref="AE26" si="30">AE9/AE$15</f>
        <v>1.685753874759351E-2</v>
      </c>
      <c r="AF26" s="106">
        <f>AF9/AF15</f>
        <v>1.7034241105088846E-2</v>
      </c>
      <c r="AG26" s="167"/>
      <c r="AH26" s="167"/>
      <c r="AI26" s="14"/>
      <c r="AJ26" s="14"/>
      <c r="AK26" s="14"/>
      <c r="AL26" s="14"/>
      <c r="AM26" s="14"/>
    </row>
    <row r="27" spans="1:39" s="209" customFormat="1" x14ac:dyDescent="0.2">
      <c r="A27" s="326"/>
      <c r="B27" s="205" t="s">
        <v>11</v>
      </c>
      <c r="C27" s="206">
        <f t="shared" ref="C27:AB27" si="31">C10/C$15</f>
        <v>0.97702037024918809</v>
      </c>
      <c r="D27" s="206">
        <f t="shared" si="31"/>
        <v>0.97883143288802066</v>
      </c>
      <c r="E27" s="206">
        <f t="shared" si="31"/>
        <v>0.95792963126110842</v>
      </c>
      <c r="F27" s="206">
        <f t="shared" si="31"/>
        <v>0.96495023244791844</v>
      </c>
      <c r="G27" s="206">
        <f t="shared" si="31"/>
        <v>0.96286256710900364</v>
      </c>
      <c r="H27" s="206">
        <f t="shared" si="31"/>
        <v>0.96238676152348102</v>
      </c>
      <c r="I27" s="206">
        <f t="shared" si="31"/>
        <v>0.96463920727873309</v>
      </c>
      <c r="J27" s="206">
        <f t="shared" si="31"/>
        <v>0.96321870716905733</v>
      </c>
      <c r="K27" s="206">
        <f t="shared" si="31"/>
        <v>0.96275302249343186</v>
      </c>
      <c r="L27" s="206">
        <f t="shared" si="31"/>
        <v>0.96649948288790943</v>
      </c>
      <c r="M27" s="206">
        <f t="shared" si="31"/>
        <v>0.96821612356464914</v>
      </c>
      <c r="N27" s="206">
        <f t="shared" si="31"/>
        <v>0.97036812428738206</v>
      </c>
      <c r="O27" s="206">
        <f t="shared" si="31"/>
        <v>0.97105928517715812</v>
      </c>
      <c r="P27" s="206">
        <f t="shared" si="31"/>
        <v>0.97325287144143591</v>
      </c>
      <c r="Q27" s="206">
        <f t="shared" si="31"/>
        <v>0.9720901700835779</v>
      </c>
      <c r="R27" s="206">
        <f t="shared" si="31"/>
        <v>0.96612118909995304</v>
      </c>
      <c r="S27" s="206">
        <f t="shared" si="31"/>
        <v>0.9675856825605148</v>
      </c>
      <c r="T27" s="206">
        <f t="shared" si="31"/>
        <v>0.96619924825583814</v>
      </c>
      <c r="U27" s="206">
        <f t="shared" si="31"/>
        <v>0.96689703077595501</v>
      </c>
      <c r="V27" s="206">
        <f t="shared" si="31"/>
        <v>0.96494306885229753</v>
      </c>
      <c r="W27" s="206">
        <f t="shared" si="31"/>
        <v>0.96448292542239122</v>
      </c>
      <c r="X27" s="206">
        <f t="shared" si="31"/>
        <v>0.96276658855281017</v>
      </c>
      <c r="Y27" s="206">
        <f t="shared" si="31"/>
        <v>0.96102169390170911</v>
      </c>
      <c r="Z27" s="206">
        <f t="shared" si="31"/>
        <v>0.95942000177146514</v>
      </c>
      <c r="AA27" s="206">
        <f t="shared" si="31"/>
        <v>0.95450798437003559</v>
      </c>
      <c r="AB27" s="206">
        <f t="shared" si="31"/>
        <v>0.95320334296283704</v>
      </c>
      <c r="AC27" s="206">
        <f t="shared" ref="AC27:AD27" si="32">AC10/AC$15</f>
        <v>0.95249682068767427</v>
      </c>
      <c r="AD27" s="206">
        <f t="shared" si="32"/>
        <v>0.95299480313312446</v>
      </c>
      <c r="AE27" s="206">
        <f t="shared" ref="AE27" si="33">AE10/AE$15</f>
        <v>0.95351152104057502</v>
      </c>
      <c r="AF27" s="206">
        <f>AF10/AF15</f>
        <v>0.95009634629146766</v>
      </c>
      <c r="AG27" s="207"/>
      <c r="AH27" s="207"/>
      <c r="AI27" s="208"/>
      <c r="AJ27" s="208"/>
      <c r="AK27" s="208"/>
      <c r="AL27" s="208"/>
      <c r="AM27" s="208"/>
    </row>
    <row r="28" spans="1:39" x14ac:dyDescent="0.2">
      <c r="A28" s="301" t="s">
        <v>14</v>
      </c>
      <c r="B28" s="130" t="s">
        <v>6</v>
      </c>
      <c r="C28" s="106">
        <f t="shared" ref="C28:AB28" si="34">C11/C$15</f>
        <v>1.7183902751088153E-3</v>
      </c>
      <c r="D28" s="106">
        <f t="shared" si="34"/>
        <v>1.8127306281279954E-3</v>
      </c>
      <c r="E28" s="106">
        <f t="shared" si="34"/>
        <v>2.3983379975928E-3</v>
      </c>
      <c r="F28" s="106">
        <f t="shared" si="34"/>
        <v>1.5807408964167973E-3</v>
      </c>
      <c r="G28" s="106">
        <f t="shared" si="34"/>
        <v>1.3487191071641393E-3</v>
      </c>
      <c r="H28" s="106">
        <f t="shared" si="34"/>
        <v>1.897386689964587E-3</v>
      </c>
      <c r="I28" s="106">
        <f t="shared" si="34"/>
        <v>1.9045493129731476E-3</v>
      </c>
      <c r="J28" s="106">
        <f t="shared" si="34"/>
        <v>2.0965051246130736E-3</v>
      </c>
      <c r="K28" s="106">
        <f t="shared" si="34"/>
        <v>2.3211165974186751E-3</v>
      </c>
      <c r="L28" s="106">
        <f t="shared" si="34"/>
        <v>1.9663202973003416E-3</v>
      </c>
      <c r="M28" s="106">
        <f t="shared" si="34"/>
        <v>1.8491482361266401E-3</v>
      </c>
      <c r="N28" s="106">
        <f t="shared" si="34"/>
        <v>1.9842780546021656E-3</v>
      </c>
      <c r="O28" s="106">
        <f t="shared" si="34"/>
        <v>1.987689114194161E-3</v>
      </c>
      <c r="P28" s="106">
        <f t="shared" si="34"/>
        <v>2.0820427272658644E-3</v>
      </c>
      <c r="Q28" s="106">
        <f t="shared" si="34"/>
        <v>2.3915162280320063E-3</v>
      </c>
      <c r="R28" s="106">
        <f t="shared" si="34"/>
        <v>2.7643673248058925E-3</v>
      </c>
      <c r="S28" s="106">
        <f t="shared" si="34"/>
        <v>3.1331542507155876E-3</v>
      </c>
      <c r="T28" s="106">
        <f t="shared" si="34"/>
        <v>4.5045956566011781E-3</v>
      </c>
      <c r="U28" s="106">
        <f t="shared" si="34"/>
        <v>4.3659924204894245E-3</v>
      </c>
      <c r="V28" s="106">
        <f t="shared" si="34"/>
        <v>3.6239526872523685E-3</v>
      </c>
      <c r="W28" s="106">
        <f t="shared" si="34"/>
        <v>3.9590133385972084E-3</v>
      </c>
      <c r="X28" s="106">
        <f t="shared" si="34"/>
        <v>4.1136929131100619E-3</v>
      </c>
      <c r="Y28" s="106">
        <f t="shared" si="34"/>
        <v>4.4586066300234426E-3</v>
      </c>
      <c r="Z28" s="106">
        <f t="shared" si="34"/>
        <v>4.7531587961481365E-3</v>
      </c>
      <c r="AA28" s="106">
        <f t="shared" si="34"/>
        <v>5.7507417109842005E-3</v>
      </c>
      <c r="AB28" s="106">
        <f t="shared" si="34"/>
        <v>7.0539076820590385E-3</v>
      </c>
      <c r="AC28" s="106">
        <f t="shared" ref="AC28:AD28" si="35">AC11/AC$15</f>
        <v>8.1378294729023207E-3</v>
      </c>
      <c r="AD28" s="106">
        <f t="shared" si="35"/>
        <v>8.7379244877456401E-3</v>
      </c>
      <c r="AE28" s="106">
        <f t="shared" ref="AE28" si="36">AE11/AE$15</f>
        <v>8.8523243844512572E-3</v>
      </c>
      <c r="AF28" s="106">
        <f>AF11/AF15</f>
        <v>9.8442055208584275E-3</v>
      </c>
      <c r="AG28" s="167"/>
      <c r="AH28" s="167"/>
      <c r="AI28" s="14"/>
      <c r="AJ28" s="14"/>
      <c r="AK28" s="14"/>
      <c r="AL28" s="14"/>
      <c r="AM28" s="14"/>
    </row>
    <row r="29" spans="1:39" x14ac:dyDescent="0.2">
      <c r="A29" s="302"/>
      <c r="B29" s="130" t="s">
        <v>13</v>
      </c>
      <c r="C29" s="106">
        <f t="shared" ref="C29:AB29" si="37">C12/C$15</f>
        <v>5.9335089827630748E-4</v>
      </c>
      <c r="D29" s="106">
        <f t="shared" si="37"/>
        <v>5.789548771489313E-4</v>
      </c>
      <c r="E29" s="106">
        <f t="shared" si="37"/>
        <v>1.1649590091191407E-3</v>
      </c>
      <c r="F29" s="106">
        <f t="shared" si="37"/>
        <v>9.985659179004595E-4</v>
      </c>
      <c r="G29" s="106">
        <f t="shared" si="37"/>
        <v>1.1667956105760101E-3</v>
      </c>
      <c r="H29" s="106">
        <f t="shared" si="37"/>
        <v>7.8812276169683954E-4</v>
      </c>
      <c r="I29" s="106">
        <f t="shared" si="37"/>
        <v>7.3946259876670373E-4</v>
      </c>
      <c r="J29" s="106">
        <f t="shared" si="37"/>
        <v>7.0857554883201729E-4</v>
      </c>
      <c r="K29" s="106">
        <f t="shared" si="37"/>
        <v>7.3896618877293411E-4</v>
      </c>
      <c r="L29" s="106">
        <f t="shared" si="37"/>
        <v>6.3783314647572475E-4</v>
      </c>
      <c r="M29" s="106">
        <f t="shared" si="37"/>
        <v>6.5912476766460297E-4</v>
      </c>
      <c r="N29" s="106">
        <f t="shared" si="37"/>
        <v>5.9850868011332632E-4</v>
      </c>
      <c r="O29" s="106">
        <f t="shared" si="37"/>
        <v>6.3851768734663058E-4</v>
      </c>
      <c r="P29" s="106">
        <f t="shared" si="37"/>
        <v>6.7692687431148292E-4</v>
      </c>
      <c r="Q29" s="106">
        <f t="shared" si="37"/>
        <v>6.3437303037120699E-4</v>
      </c>
      <c r="R29" s="106">
        <f t="shared" si="37"/>
        <v>6.893174230045441E-4</v>
      </c>
      <c r="S29" s="106">
        <f t="shared" si="37"/>
        <v>6.2641106837063349E-4</v>
      </c>
      <c r="T29" s="106">
        <f t="shared" si="37"/>
        <v>6.5251500022059405E-4</v>
      </c>
      <c r="U29" s="106">
        <f t="shared" si="37"/>
        <v>6.4269633054659791E-4</v>
      </c>
      <c r="V29" s="106">
        <f t="shared" si="37"/>
        <v>4.5069308329323342E-4</v>
      </c>
      <c r="W29" s="106">
        <f t="shared" si="37"/>
        <v>4.6378720311578771E-4</v>
      </c>
      <c r="X29" s="106">
        <f t="shared" si="37"/>
        <v>5.3111995462830732E-4</v>
      </c>
      <c r="Y29" s="106">
        <f t="shared" si="37"/>
        <v>4.9822711497782225E-4</v>
      </c>
      <c r="Z29" s="106">
        <f t="shared" si="37"/>
        <v>4.7274196543484838E-4</v>
      </c>
      <c r="AA29" s="106">
        <f t="shared" si="37"/>
        <v>5.3203683919195394E-4</v>
      </c>
      <c r="AB29" s="106">
        <f t="shared" si="37"/>
        <v>5.4083741072163862E-4</v>
      </c>
      <c r="AC29" s="106">
        <f t="shared" ref="AC29:AD29" si="38">AC12/AC$15</f>
        <v>5.2091163217530092E-4</v>
      </c>
      <c r="AD29" s="106">
        <f t="shared" si="38"/>
        <v>5.6347936694844188E-4</v>
      </c>
      <c r="AE29" s="106">
        <f t="shared" ref="AE29" si="39">AE12/AE$15</f>
        <v>6.1754326172564422E-4</v>
      </c>
      <c r="AF29" s="106">
        <f>AF12/AF15</f>
        <v>6.0625818706531727E-4</v>
      </c>
      <c r="AG29" s="167"/>
      <c r="AH29" s="167"/>
      <c r="AI29" s="14"/>
      <c r="AJ29" s="14"/>
      <c r="AK29" s="14"/>
      <c r="AL29" s="14"/>
      <c r="AM29" s="14"/>
    </row>
    <row r="30" spans="1:39" s="209" customFormat="1" x14ac:dyDescent="0.2">
      <c r="A30" s="303"/>
      <c r="B30" s="210" t="s">
        <v>11</v>
      </c>
      <c r="C30" s="211">
        <f t="shared" ref="C30:AB30" si="40">C13/C$15</f>
        <v>2.3117411733851226E-3</v>
      </c>
      <c r="D30" s="211">
        <f t="shared" si="40"/>
        <v>2.3916855052769268E-3</v>
      </c>
      <c r="E30" s="211">
        <f t="shared" si="40"/>
        <v>3.5632970067119409E-3</v>
      </c>
      <c r="F30" s="211">
        <f t="shared" si="40"/>
        <v>2.5793068143172568E-3</v>
      </c>
      <c r="G30" s="211">
        <f t="shared" si="40"/>
        <v>2.5155147177401494E-3</v>
      </c>
      <c r="H30" s="211">
        <f t="shared" si="40"/>
        <v>2.6855094516614266E-3</v>
      </c>
      <c r="I30" s="211">
        <f t="shared" si="40"/>
        <v>2.6440119117398515E-3</v>
      </c>
      <c r="J30" s="211">
        <f t="shared" si="40"/>
        <v>2.8050806734450911E-3</v>
      </c>
      <c r="K30" s="211">
        <f t="shared" si="40"/>
        <v>3.0600827861916096E-3</v>
      </c>
      <c r="L30" s="211">
        <f t="shared" si="40"/>
        <v>2.6041534437760664E-3</v>
      </c>
      <c r="M30" s="211">
        <f t="shared" si="40"/>
        <v>2.5082730037912426E-3</v>
      </c>
      <c r="N30" s="211">
        <f t="shared" si="40"/>
        <v>2.5827867347154921E-3</v>
      </c>
      <c r="O30" s="211">
        <f t="shared" si="40"/>
        <v>2.6262068015407919E-3</v>
      </c>
      <c r="P30" s="211">
        <f t="shared" si="40"/>
        <v>2.7589696015773474E-3</v>
      </c>
      <c r="Q30" s="211">
        <f t="shared" si="40"/>
        <v>3.0258892584032132E-3</v>
      </c>
      <c r="R30" s="211">
        <f t="shared" si="40"/>
        <v>3.4536847478104362E-3</v>
      </c>
      <c r="S30" s="211">
        <f t="shared" si="40"/>
        <v>3.7595653190862209E-3</v>
      </c>
      <c r="T30" s="211">
        <f t="shared" si="40"/>
        <v>5.1571106568217718E-3</v>
      </c>
      <c r="U30" s="211">
        <f t="shared" si="40"/>
        <v>5.0086887510360223E-3</v>
      </c>
      <c r="V30" s="211">
        <f t="shared" si="40"/>
        <v>4.0746457705456022E-3</v>
      </c>
      <c r="W30" s="211">
        <f t="shared" si="40"/>
        <v>4.4228005417129958E-3</v>
      </c>
      <c r="X30" s="211">
        <f t="shared" si="40"/>
        <v>4.6448128677383698E-3</v>
      </c>
      <c r="Y30" s="211">
        <f t="shared" si="40"/>
        <v>4.9568337450012646E-3</v>
      </c>
      <c r="Z30" s="211">
        <f t="shared" si="40"/>
        <v>5.2259007615829845E-3</v>
      </c>
      <c r="AA30" s="211">
        <f t="shared" si="40"/>
        <v>6.2827785501761539E-3</v>
      </c>
      <c r="AB30" s="211">
        <f t="shared" si="40"/>
        <v>7.5947450927806763E-3</v>
      </c>
      <c r="AC30" s="211">
        <f t="shared" ref="AC30:AD30" si="41">AC13/AC$15</f>
        <v>8.6587411050776213E-3</v>
      </c>
      <c r="AD30" s="211">
        <f t="shared" si="41"/>
        <v>9.3014038546940809E-3</v>
      </c>
      <c r="AE30" s="211">
        <f t="shared" ref="AE30" si="42">AE13/AE$15</f>
        <v>9.4698676461769001E-3</v>
      </c>
      <c r="AF30" s="211">
        <f>AF13/AF15</f>
        <v>1.0450463707923744E-2</v>
      </c>
      <c r="AG30" s="212"/>
      <c r="AH30" s="212"/>
      <c r="AI30" s="208"/>
      <c r="AJ30" s="208"/>
      <c r="AK30" s="208"/>
      <c r="AL30" s="208"/>
      <c r="AM30" s="208"/>
    </row>
    <row r="31" spans="1:39" ht="15" customHeight="1" x14ac:dyDescent="0.2">
      <c r="A31" s="322" t="s">
        <v>0</v>
      </c>
      <c r="B31" s="322"/>
      <c r="C31" s="10">
        <f t="shared" ref="C31:AB31" si="43">C14/C$15</f>
        <v>2.0667888577426765E-2</v>
      </c>
      <c r="D31" s="10">
        <f t="shared" si="43"/>
        <v>1.8776881606702399E-2</v>
      </c>
      <c r="E31" s="10">
        <f t="shared" si="43"/>
        <v>3.850707173217971E-2</v>
      </c>
      <c r="F31" s="10">
        <f t="shared" si="43"/>
        <v>3.2470460737764259E-2</v>
      </c>
      <c r="G31" s="10">
        <f t="shared" si="43"/>
        <v>3.4621918173256272E-2</v>
      </c>
      <c r="H31" s="10">
        <f t="shared" si="43"/>
        <v>3.4927729024857537E-2</v>
      </c>
      <c r="I31" s="10">
        <f t="shared" si="43"/>
        <v>3.2716780809527078E-2</v>
      </c>
      <c r="J31" s="10">
        <f t="shared" si="43"/>
        <v>3.3976212157497507E-2</v>
      </c>
      <c r="K31" s="10">
        <f t="shared" si="43"/>
        <v>3.4186894720376504E-2</v>
      </c>
      <c r="L31" s="10">
        <f t="shared" si="43"/>
        <v>3.0896363668314518E-2</v>
      </c>
      <c r="M31" s="10">
        <f t="shared" si="43"/>
        <v>2.9275603431559639E-2</v>
      </c>
      <c r="N31" s="10">
        <f t="shared" si="43"/>
        <v>2.704908897790256E-2</v>
      </c>
      <c r="O31" s="10">
        <f t="shared" si="43"/>
        <v>2.63145080213011E-2</v>
      </c>
      <c r="P31" s="10">
        <f t="shared" si="43"/>
        <v>2.3988158956986676E-2</v>
      </c>
      <c r="Q31" s="10">
        <f t="shared" si="43"/>
        <v>2.4883940658018803E-2</v>
      </c>
      <c r="R31" s="10">
        <f t="shared" si="43"/>
        <v>3.0425126152236588E-2</v>
      </c>
      <c r="S31" s="10">
        <f t="shared" si="43"/>
        <v>2.865475212039896E-2</v>
      </c>
      <c r="T31" s="10">
        <f t="shared" si="43"/>
        <v>2.8643641087340091E-2</v>
      </c>
      <c r="U31" s="10">
        <f t="shared" si="43"/>
        <v>2.8094280473009062E-2</v>
      </c>
      <c r="V31" s="10">
        <f t="shared" si="43"/>
        <v>3.098228537715696E-2</v>
      </c>
      <c r="W31" s="10">
        <f t="shared" si="43"/>
        <v>3.1094274035895705E-2</v>
      </c>
      <c r="X31" s="10">
        <f t="shared" si="43"/>
        <v>3.2588598579451462E-2</v>
      </c>
      <c r="Y31" s="10">
        <f t="shared" si="43"/>
        <v>3.4021472353289547E-2</v>
      </c>
      <c r="Z31" s="10">
        <f t="shared" si="43"/>
        <v>3.5354097466951957E-2</v>
      </c>
      <c r="AA31" s="10">
        <f t="shared" si="43"/>
        <v>3.9209237079788246E-2</v>
      </c>
      <c r="AB31" s="10">
        <f t="shared" si="43"/>
        <v>3.9201911944382203E-2</v>
      </c>
      <c r="AC31" s="10">
        <f t="shared" ref="AC31:AD31" si="44">AC14/AC$15</f>
        <v>3.8844438207248158E-2</v>
      </c>
      <c r="AD31" s="10">
        <f t="shared" si="44"/>
        <v>3.7703793012181484E-2</v>
      </c>
      <c r="AE31" s="10">
        <f t="shared" ref="AE31" si="45">AE14/AE$15</f>
        <v>3.7018611313248052E-2</v>
      </c>
      <c r="AF31" s="10">
        <f>AF14/AF15</f>
        <v>3.945319000060863E-2</v>
      </c>
      <c r="AG31" s="168"/>
      <c r="AH31" s="168"/>
      <c r="AI31" s="14"/>
      <c r="AJ31" s="14"/>
      <c r="AK31" s="14"/>
      <c r="AL31" s="14"/>
      <c r="AM31" s="14"/>
    </row>
    <row r="32" spans="1:39" s="209" customFormat="1" ht="15" x14ac:dyDescent="0.2">
      <c r="A32" s="321" t="s">
        <v>12</v>
      </c>
      <c r="B32" s="321"/>
      <c r="C32" s="206">
        <f t="shared" ref="C32:AB32" si="46">C15/C$15</f>
        <v>1</v>
      </c>
      <c r="D32" s="206">
        <f t="shared" si="46"/>
        <v>1</v>
      </c>
      <c r="E32" s="206">
        <f t="shared" si="46"/>
        <v>1</v>
      </c>
      <c r="F32" s="206">
        <f t="shared" si="46"/>
        <v>1</v>
      </c>
      <c r="G32" s="206">
        <f t="shared" si="46"/>
        <v>1</v>
      </c>
      <c r="H32" s="206">
        <f t="shared" si="46"/>
        <v>1</v>
      </c>
      <c r="I32" s="206">
        <f t="shared" si="46"/>
        <v>1</v>
      </c>
      <c r="J32" s="206">
        <f t="shared" si="46"/>
        <v>1</v>
      </c>
      <c r="K32" s="206">
        <f t="shared" si="46"/>
        <v>1</v>
      </c>
      <c r="L32" s="206">
        <f t="shared" si="46"/>
        <v>1</v>
      </c>
      <c r="M32" s="206">
        <f t="shared" si="46"/>
        <v>1</v>
      </c>
      <c r="N32" s="206">
        <f t="shared" si="46"/>
        <v>1</v>
      </c>
      <c r="O32" s="206">
        <f t="shared" si="46"/>
        <v>1</v>
      </c>
      <c r="P32" s="206">
        <f t="shared" si="46"/>
        <v>1</v>
      </c>
      <c r="Q32" s="206">
        <f t="shared" si="46"/>
        <v>1</v>
      </c>
      <c r="R32" s="206">
        <f t="shared" si="46"/>
        <v>1</v>
      </c>
      <c r="S32" s="206">
        <f t="shared" si="46"/>
        <v>1</v>
      </c>
      <c r="T32" s="206">
        <f t="shared" si="46"/>
        <v>1</v>
      </c>
      <c r="U32" s="206">
        <f t="shared" si="46"/>
        <v>1</v>
      </c>
      <c r="V32" s="206">
        <f t="shared" si="46"/>
        <v>1</v>
      </c>
      <c r="W32" s="206">
        <f t="shared" si="46"/>
        <v>1</v>
      </c>
      <c r="X32" s="206">
        <f t="shared" si="46"/>
        <v>1</v>
      </c>
      <c r="Y32" s="206">
        <f t="shared" si="46"/>
        <v>1</v>
      </c>
      <c r="Z32" s="206">
        <f t="shared" si="46"/>
        <v>1</v>
      </c>
      <c r="AA32" s="206">
        <f t="shared" si="46"/>
        <v>1</v>
      </c>
      <c r="AB32" s="206">
        <f t="shared" si="46"/>
        <v>1</v>
      </c>
      <c r="AC32" s="206">
        <f t="shared" ref="AC32:AD32" si="47">AC15/AC$15</f>
        <v>1</v>
      </c>
      <c r="AD32" s="206">
        <f t="shared" si="47"/>
        <v>1</v>
      </c>
      <c r="AE32" s="206">
        <f t="shared" ref="AE32" si="48">AE15/AE$15</f>
        <v>1</v>
      </c>
      <c r="AF32" s="206">
        <f>AF15/AF15</f>
        <v>1</v>
      </c>
      <c r="AG32" s="207"/>
      <c r="AH32" s="207"/>
      <c r="AI32" s="208"/>
      <c r="AJ32" s="208"/>
      <c r="AK32" s="208"/>
      <c r="AL32" s="208"/>
      <c r="AM32" s="208"/>
    </row>
    <row r="33" spans="3:39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3:39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3:39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3:39" x14ac:dyDescent="0.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</sheetData>
  <mergeCells count="15">
    <mergeCell ref="C20:AF20"/>
    <mergeCell ref="AH3:AS3"/>
    <mergeCell ref="A32:B32"/>
    <mergeCell ref="A14:B14"/>
    <mergeCell ref="A15:B15"/>
    <mergeCell ref="A20:A21"/>
    <mergeCell ref="A28:A30"/>
    <mergeCell ref="B20:B21"/>
    <mergeCell ref="A22:A27"/>
    <mergeCell ref="A31:B31"/>
    <mergeCell ref="A11:A13"/>
    <mergeCell ref="A3:A4"/>
    <mergeCell ref="B3:B4"/>
    <mergeCell ref="A5:A10"/>
    <mergeCell ref="C3:AF3"/>
  </mergeCells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5"/>
  <sheetViews>
    <sheetView zoomScale="80" zoomScaleNormal="80" workbookViewId="0">
      <pane xSplit="14" ySplit="14" topLeftCell="O27" activePane="bottomRight" state="frozen"/>
      <selection pane="topRight" activeCell="O1" sqref="O1"/>
      <selection pane="bottomLeft" activeCell="A15" sqref="A15"/>
      <selection pane="bottomRight" activeCell="AI23" sqref="AI23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8" width="10.7109375" customWidth="1"/>
    <col min="39" max="43" width="10.5703125" customWidth="1"/>
    <col min="44" max="44" width="17.42578125" bestFit="1" customWidth="1"/>
    <col min="45" max="45" width="17.42578125" customWidth="1"/>
  </cols>
  <sheetData>
    <row r="1" spans="1:45" ht="15.75" x14ac:dyDescent="0.25">
      <c r="A1" s="1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45" x14ac:dyDescent="0.2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45" ht="14.1" customHeight="1" x14ac:dyDescent="0.2">
      <c r="A3" s="309" t="s">
        <v>1</v>
      </c>
      <c r="B3" s="320" t="s">
        <v>2</v>
      </c>
      <c r="C3" s="309" t="s">
        <v>21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101"/>
      <c r="AH3" s="309" t="s">
        <v>5</v>
      </c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</row>
    <row r="4" spans="1:45" x14ac:dyDescent="0.2">
      <c r="A4" s="309"/>
      <c r="B4" s="320"/>
      <c r="C4" s="221">
        <v>1990</v>
      </c>
      <c r="D4" s="221">
        <v>1991</v>
      </c>
      <c r="E4" s="221">
        <v>1992</v>
      </c>
      <c r="F4" s="221">
        <v>1993</v>
      </c>
      <c r="G4" s="221">
        <v>1994</v>
      </c>
      <c r="H4" s="221">
        <v>1995</v>
      </c>
      <c r="I4" s="221">
        <v>1996</v>
      </c>
      <c r="J4" s="221">
        <v>1997</v>
      </c>
      <c r="K4" s="221">
        <v>1998</v>
      </c>
      <c r="L4" s="221">
        <v>1999</v>
      </c>
      <c r="M4" s="221">
        <v>2000</v>
      </c>
      <c r="N4" s="221">
        <v>2001</v>
      </c>
      <c r="O4" s="221">
        <v>2002</v>
      </c>
      <c r="P4" s="221">
        <v>2003</v>
      </c>
      <c r="Q4" s="221">
        <v>2004</v>
      </c>
      <c r="R4" s="221">
        <v>2005</v>
      </c>
      <c r="S4" s="221">
        <v>2006</v>
      </c>
      <c r="T4" s="221">
        <v>2007</v>
      </c>
      <c r="U4" s="221">
        <v>2008</v>
      </c>
      <c r="V4" s="221">
        <v>2009</v>
      </c>
      <c r="W4" s="221">
        <v>2010</v>
      </c>
      <c r="X4" s="221">
        <v>2011</v>
      </c>
      <c r="Y4" s="221">
        <v>2012</v>
      </c>
      <c r="Z4" s="221">
        <v>2013</v>
      </c>
      <c r="AA4" s="221">
        <v>2014</v>
      </c>
      <c r="AB4" s="221">
        <v>2015</v>
      </c>
      <c r="AC4" s="221">
        <v>2016</v>
      </c>
      <c r="AD4" s="221">
        <v>2017</v>
      </c>
      <c r="AE4" s="289">
        <v>2018</v>
      </c>
      <c r="AF4" s="221">
        <v>2019</v>
      </c>
      <c r="AG4" s="170"/>
      <c r="AH4" s="174" t="s">
        <v>62</v>
      </c>
      <c r="AI4" s="174" t="s">
        <v>58</v>
      </c>
      <c r="AJ4" s="59" t="s">
        <v>56</v>
      </c>
      <c r="AK4" s="46" t="s">
        <v>50</v>
      </c>
      <c r="AL4" s="47" t="s">
        <v>51</v>
      </c>
      <c r="AM4" s="47" t="s">
        <v>23</v>
      </c>
      <c r="AN4" s="47" t="s">
        <v>24</v>
      </c>
      <c r="AO4" s="47" t="s">
        <v>25</v>
      </c>
      <c r="AP4" s="47" t="s">
        <v>52</v>
      </c>
      <c r="AQ4" s="64" t="s">
        <v>57</v>
      </c>
      <c r="AR4" s="185" t="s">
        <v>59</v>
      </c>
      <c r="AS4" s="55" t="s">
        <v>61</v>
      </c>
    </row>
    <row r="5" spans="1:45" ht="24" x14ac:dyDescent="0.2">
      <c r="A5" s="310" t="s">
        <v>3</v>
      </c>
      <c r="B5" s="241" t="s">
        <v>9</v>
      </c>
      <c r="C5" s="252">
        <v>0.10962924956</v>
      </c>
      <c r="D5" s="252">
        <v>0.11881878926</v>
      </c>
      <c r="E5" s="252">
        <v>7.9013754580000012E-2</v>
      </c>
      <c r="F5" s="252">
        <v>6.5590617939999998E-2</v>
      </c>
      <c r="G5" s="252">
        <v>4.7959380020000004E-2</v>
      </c>
      <c r="H5" s="252">
        <v>4.6251366620000005E-2</v>
      </c>
      <c r="I5" s="252">
        <v>5.5296540980000003E-2</v>
      </c>
      <c r="J5" s="252">
        <v>5.0825358019999996E-2</v>
      </c>
      <c r="K5" s="252">
        <v>5.2679040460000007E-2</v>
      </c>
      <c r="L5" s="252">
        <v>5.9845543480000006E-2</v>
      </c>
      <c r="M5" s="252">
        <v>6.2373730804300129E-2</v>
      </c>
      <c r="N5" s="252">
        <v>8.2250808139936529E-2</v>
      </c>
      <c r="O5" s="252">
        <v>9.8201556936130585E-2</v>
      </c>
      <c r="P5" s="252">
        <v>0.11682459279932678</v>
      </c>
      <c r="Q5" s="252">
        <v>0.14040357738319165</v>
      </c>
      <c r="R5" s="252">
        <v>8.2351827980381903E-2</v>
      </c>
      <c r="S5" s="252">
        <v>8.3166794196959132E-2</v>
      </c>
      <c r="T5" s="252">
        <v>9.5145588077006391E-2</v>
      </c>
      <c r="U5" s="252">
        <v>7.7857579265007207E-2</v>
      </c>
      <c r="V5" s="252">
        <v>8.5402881157256763E-2</v>
      </c>
      <c r="W5" s="252">
        <v>9.2311440618498136E-2</v>
      </c>
      <c r="X5" s="252">
        <v>8.3516522351218189E-2</v>
      </c>
      <c r="Y5" s="252">
        <v>8.8167496183104072E-2</v>
      </c>
      <c r="Z5" s="252">
        <v>6.6674733825507135E-2</v>
      </c>
      <c r="AA5" s="252">
        <v>6.3284100696799225E-2</v>
      </c>
      <c r="AB5" s="252">
        <v>7.3498728765846927E-2</v>
      </c>
      <c r="AC5" s="252">
        <v>7.0889210421932788E-2</v>
      </c>
      <c r="AD5" s="252">
        <v>8.2726050927690004E-2</v>
      </c>
      <c r="AE5" s="252">
        <v>7.7885619497527897E-2</v>
      </c>
      <c r="AF5" s="222">
        <v>7.2627526238060486E-2</v>
      </c>
      <c r="AG5" s="160"/>
      <c r="AH5" s="104">
        <f t="shared" ref="AH5:AH15" si="0">(AF5-AE5)/AE5</f>
        <v>-6.7510450496375704E-2</v>
      </c>
      <c r="AI5" s="104">
        <f>(AE5-AD5)/AD5</f>
        <v>-5.8511573753146737E-2</v>
      </c>
      <c r="AJ5" s="61">
        <f>(AD5-AC5)/AC5</f>
        <v>0.16697661654438392</v>
      </c>
      <c r="AK5" s="105">
        <f t="shared" ref="AK5:AK15" si="1">(AC5-AB5)/AB5</f>
        <v>-3.5504265008821735E-2</v>
      </c>
      <c r="AL5" s="106">
        <f t="shared" ref="AL5:AL15" si="2">(AC5-AA5)/AA5</f>
        <v>0.12017409809725262</v>
      </c>
      <c r="AM5" s="106">
        <f t="shared" ref="AM5:AM15" si="3">(Z5-$C5)/$C5</f>
        <v>-0.39181619783855126</v>
      </c>
      <c r="AN5" s="106">
        <f t="shared" ref="AN5:AN15" si="4">(AA5-$C5)/$C5</f>
        <v>-0.42274437751976141</v>
      </c>
      <c r="AO5" s="106">
        <f t="shared" ref="AO5:AO15" si="5">(AB5-$C5)/$C5</f>
        <v>-0.32957008224688128</v>
      </c>
      <c r="AP5" s="106">
        <f t="shared" ref="AP5:AP15" si="6">(AC5-$C5)/$C5</f>
        <v>-0.35337320371663056</v>
      </c>
      <c r="AQ5" s="61">
        <f t="shared" ref="AQ5:AQ15" si="7">(AD5-C5)/C5</f>
        <v>-0.24540164910629894</v>
      </c>
      <c r="AR5" s="223">
        <f>(AE5-C5)/C5</f>
        <v>-0.28955438616861862</v>
      </c>
      <c r="AS5" s="107">
        <f t="shared" ref="AS5:AS15" si="8">(AF5-C5)/C5</f>
        <v>-0.33751688961154935</v>
      </c>
    </row>
    <row r="6" spans="1:45" ht="24" x14ac:dyDescent="0.2">
      <c r="A6" s="311"/>
      <c r="B6" s="241" t="s">
        <v>10</v>
      </c>
      <c r="C6" s="252">
        <v>1.2612785999999999E-2</v>
      </c>
      <c r="D6" s="252">
        <v>1.4024921999999999E-2</v>
      </c>
      <c r="E6" s="252">
        <v>6.9927990000000001E-3</v>
      </c>
      <c r="F6" s="252">
        <v>1.1154952499999999E-2</v>
      </c>
      <c r="G6" s="252">
        <v>8.2382564999999991E-3</v>
      </c>
      <c r="H6" s="65">
        <v>2.246103E-2</v>
      </c>
      <c r="I6" s="65">
        <v>1.2155330000000001E-2</v>
      </c>
      <c r="J6" s="252">
        <v>7.1627864999999997E-3</v>
      </c>
      <c r="K6" s="252">
        <v>9.8010465000000005E-3</v>
      </c>
      <c r="L6" s="65">
        <v>1.2503432E-2</v>
      </c>
      <c r="M6" s="65">
        <v>1.50887E-2</v>
      </c>
      <c r="N6" s="65">
        <v>2.0052782000000002E-2</v>
      </c>
      <c r="O6" s="252">
        <v>1.3739352E-2</v>
      </c>
      <c r="P6" s="65">
        <v>1.47543E-2</v>
      </c>
      <c r="Q6" s="252">
        <v>1.7053207500000001E-2</v>
      </c>
      <c r="R6" s="252">
        <v>1.7431041075000001E-2</v>
      </c>
      <c r="S6" s="252">
        <v>1.4734208563499999E-2</v>
      </c>
      <c r="T6" s="252">
        <v>1.0685253000000002E-2</v>
      </c>
      <c r="U6" s="252">
        <v>1.5929332499999997E-2</v>
      </c>
      <c r="V6" s="252">
        <v>1.5234859499999998E-2</v>
      </c>
      <c r="W6" s="252">
        <v>1.6007807999999998E-2</v>
      </c>
      <c r="X6" s="252">
        <v>1.5101440499999999E-2</v>
      </c>
      <c r="Y6" s="252">
        <v>1.5183599999999998E-2</v>
      </c>
      <c r="Z6" s="252">
        <v>1.6973700000000001E-2</v>
      </c>
      <c r="AA6" s="252">
        <v>1.4907109499999998E-2</v>
      </c>
      <c r="AB6" s="252">
        <v>1.5983995500000001E-2</v>
      </c>
      <c r="AC6" s="252">
        <v>1.7514997500000001E-2</v>
      </c>
      <c r="AD6" s="252">
        <v>1.7700177000000001E-2</v>
      </c>
      <c r="AE6" s="252">
        <v>1.6695788999999999E-2</v>
      </c>
      <c r="AF6" s="63">
        <v>1.7399689999999999E-2</v>
      </c>
      <c r="AG6" s="160"/>
      <c r="AH6" s="104">
        <f t="shared" si="0"/>
        <v>4.2160391461583506E-2</v>
      </c>
      <c r="AI6" s="104">
        <f t="shared" ref="AI6:AI15" si="9">(AE6-AD6)/AD6</f>
        <v>-5.6744517300589811E-2</v>
      </c>
      <c r="AJ6" s="61">
        <f>(AD6-AC6)/AC6</f>
        <v>1.0572624974682429E-2</v>
      </c>
      <c r="AK6" s="105">
        <f t="shared" si="1"/>
        <v>9.5783435374465667E-2</v>
      </c>
      <c r="AL6" s="106">
        <f t="shared" si="2"/>
        <v>0.17494256683363082</v>
      </c>
      <c r="AM6" s="106">
        <f t="shared" si="3"/>
        <v>0.34575342830679934</v>
      </c>
      <c r="AN6" s="106">
        <f t="shared" si="4"/>
        <v>0.18190457683179584</v>
      </c>
      <c r="AO6" s="106">
        <f t="shared" si="5"/>
        <v>0.26728507880812391</v>
      </c>
      <c r="AP6" s="106">
        <f t="shared" si="6"/>
        <v>0.38866999725516643</v>
      </c>
      <c r="AQ6" s="61">
        <f t="shared" si="7"/>
        <v>0.40335188434973862</v>
      </c>
      <c r="AR6" s="223">
        <f t="shared" ref="AR6:AR15" si="10">(AE6-C6)/C6</f>
        <v>0.32371935906943955</v>
      </c>
      <c r="AS6" s="107">
        <f t="shared" si="8"/>
        <v>0.37952788543308358</v>
      </c>
    </row>
    <row r="7" spans="1:45" ht="34.5" customHeight="1" x14ac:dyDescent="0.2">
      <c r="A7" s="311"/>
      <c r="B7" s="241" t="s">
        <v>16</v>
      </c>
      <c r="C7" s="65">
        <v>0.1780873</v>
      </c>
      <c r="D7" s="65">
        <v>0.2033732</v>
      </c>
      <c r="E7" s="65">
        <v>0.19484093</v>
      </c>
      <c r="F7" s="65">
        <v>0.12151587</v>
      </c>
      <c r="G7" s="65">
        <v>0.122885154</v>
      </c>
      <c r="H7" s="65">
        <v>0.10496406</v>
      </c>
      <c r="I7" s="65">
        <v>9.0267847999999998E-2</v>
      </c>
      <c r="J7" s="65">
        <v>8.8442573999999996E-2</v>
      </c>
      <c r="K7" s="65">
        <v>0.10095892400000001</v>
      </c>
      <c r="L7" s="65">
        <v>8.5539199999999996E-2</v>
      </c>
      <c r="M7" s="65">
        <v>6.0947050000000003E-2</v>
      </c>
      <c r="N7" s="65">
        <v>6.0226750000000003E-2</v>
      </c>
      <c r="O7" s="65">
        <v>8.1098680000000006E-2</v>
      </c>
      <c r="P7" s="65">
        <v>0.10181997</v>
      </c>
      <c r="Q7" s="65">
        <v>9.2222830000000006E-2</v>
      </c>
      <c r="R7" s="65">
        <v>5.6925299999999998E-2</v>
      </c>
      <c r="S7" s="65">
        <v>5.5995200000000002E-2</v>
      </c>
      <c r="T7" s="65">
        <v>5.4796876000000001E-2</v>
      </c>
      <c r="U7" s="65">
        <v>4.8224339999999997E-2</v>
      </c>
      <c r="V7" s="65">
        <v>3.8523290000000002E-2</v>
      </c>
      <c r="W7" s="65">
        <v>4.6281469999999998E-2</v>
      </c>
      <c r="X7" s="65">
        <v>5.1666249999999997E-2</v>
      </c>
      <c r="Y7" s="65">
        <v>5.5260799999999999E-2</v>
      </c>
      <c r="Z7" s="65">
        <v>3.9605149999999999E-2</v>
      </c>
      <c r="AA7" s="65">
        <v>4.0238639999999999E-2</v>
      </c>
      <c r="AB7" s="65">
        <v>3.6375089999999999E-2</v>
      </c>
      <c r="AC7" s="65">
        <v>3.9288330000000003E-2</v>
      </c>
      <c r="AD7" s="65">
        <v>4.0661924000000002E-2</v>
      </c>
      <c r="AE7" s="65">
        <v>4.1070750000000003E-2</v>
      </c>
      <c r="AF7" s="63">
        <v>3.7536260000000002E-2</v>
      </c>
      <c r="AG7" s="160"/>
      <c r="AH7" s="104">
        <f t="shared" si="0"/>
        <v>-8.6058569663324896E-2</v>
      </c>
      <c r="AI7" s="104">
        <f t="shared" si="9"/>
        <v>1.0054270919398723E-2</v>
      </c>
      <c r="AJ7" s="61">
        <f t="shared" ref="AJ7:AJ15" si="11">SUM(AD7-AC7)/AC7</f>
        <v>3.4961883083348126E-2</v>
      </c>
      <c r="AK7" s="105">
        <f t="shared" si="1"/>
        <v>8.0088874006909797E-2</v>
      </c>
      <c r="AL7" s="106">
        <f t="shared" si="2"/>
        <v>-2.3616851861792444E-2</v>
      </c>
      <c r="AM7" s="106">
        <f t="shared" si="3"/>
        <v>-0.77760822922240946</v>
      </c>
      <c r="AN7" s="106">
        <f t="shared" si="4"/>
        <v>-0.77405104125897806</v>
      </c>
      <c r="AO7" s="106">
        <f t="shared" si="5"/>
        <v>-0.79574573818571004</v>
      </c>
      <c r="AP7" s="106">
        <f t="shared" si="6"/>
        <v>-0.77938724434589102</v>
      </c>
      <c r="AQ7" s="61">
        <f t="shared" si="7"/>
        <v>-0.77167420697601674</v>
      </c>
      <c r="AR7" s="223">
        <f t="shared" si="10"/>
        <v>-0.76937855759506724</v>
      </c>
      <c r="AS7" s="107">
        <f t="shared" si="8"/>
        <v>-0.78922550906212863</v>
      </c>
    </row>
    <row r="8" spans="1:45" s="132" customFormat="1" ht="24" customHeight="1" x14ac:dyDescent="0.2">
      <c r="A8" s="311"/>
      <c r="B8" s="241" t="s">
        <v>17</v>
      </c>
      <c r="C8" s="252">
        <v>5.8235993030800017</v>
      </c>
      <c r="D8" s="252">
        <v>6.0838263313600009</v>
      </c>
      <c r="E8" s="252">
        <v>2.4757368681199998</v>
      </c>
      <c r="F8" s="252">
        <v>2.9002611968799998</v>
      </c>
      <c r="G8" s="252">
        <v>2.5524958405199998</v>
      </c>
      <c r="H8" s="252">
        <v>2.3933697</v>
      </c>
      <c r="I8" s="252">
        <v>2.768267357560001</v>
      </c>
      <c r="J8" s="252">
        <v>2.8635203363600001</v>
      </c>
      <c r="K8" s="252">
        <v>2.6801922778800003</v>
      </c>
      <c r="L8" s="252">
        <v>2.7963514403600005</v>
      </c>
      <c r="M8" s="252">
        <v>2.7438164229199997</v>
      </c>
      <c r="N8" s="252">
        <v>2.7994892873200006</v>
      </c>
      <c r="O8" s="252">
        <v>2.8347346416000003</v>
      </c>
      <c r="P8" s="252">
        <v>2.9360690895600001</v>
      </c>
      <c r="Q8" s="252">
        <v>2.9423360308400004</v>
      </c>
      <c r="R8" s="252">
        <v>3.0237270437182029</v>
      </c>
      <c r="S8" s="252">
        <v>3.247914934077532</v>
      </c>
      <c r="T8" s="252">
        <v>3.1934543765765024</v>
      </c>
      <c r="U8" s="252">
        <v>3.3260804991698936</v>
      </c>
      <c r="V8" s="252">
        <v>3.3300691238588516</v>
      </c>
      <c r="W8" s="252">
        <v>3.4595741698196805</v>
      </c>
      <c r="X8" s="252">
        <v>3.4142501576060007</v>
      </c>
      <c r="Y8" s="252">
        <v>3.4193539746816004</v>
      </c>
      <c r="Z8" s="252">
        <v>3.3570219738002796</v>
      </c>
      <c r="AA8" s="252">
        <v>3.075856562429121</v>
      </c>
      <c r="AB8" s="252">
        <v>2.8100868090821067</v>
      </c>
      <c r="AC8" s="252">
        <v>2.8372320515745333</v>
      </c>
      <c r="AD8" s="252">
        <v>2.8699311480318404</v>
      </c>
      <c r="AE8" s="252">
        <v>2.8933964768658531</v>
      </c>
      <c r="AF8" s="222">
        <v>2.6812052303012401</v>
      </c>
      <c r="AG8" s="161"/>
      <c r="AH8" s="131">
        <f t="shared" si="0"/>
        <v>-7.3336387965212427E-2</v>
      </c>
      <c r="AI8" s="131">
        <f t="shared" si="9"/>
        <v>8.1762689150591504E-3</v>
      </c>
      <c r="AJ8" s="106">
        <f t="shared" si="11"/>
        <v>1.1524998964804647E-2</v>
      </c>
      <c r="AK8" s="105">
        <f t="shared" si="1"/>
        <v>9.6599302216195029E-3</v>
      </c>
      <c r="AL8" s="106">
        <f t="shared" si="2"/>
        <v>-7.7579856541209066E-2</v>
      </c>
      <c r="AM8" s="106">
        <f t="shared" si="3"/>
        <v>-0.42354859957057689</v>
      </c>
      <c r="AN8" s="106">
        <f t="shared" si="4"/>
        <v>-0.47182894935742692</v>
      </c>
      <c r="AO8" s="106">
        <f t="shared" si="5"/>
        <v>-0.51746563201972018</v>
      </c>
      <c r="AP8" s="106">
        <f t="shared" si="6"/>
        <v>-0.51280438369549741</v>
      </c>
      <c r="AQ8" s="106">
        <f t="shared" si="7"/>
        <v>-0.50718945472193067</v>
      </c>
      <c r="AR8" s="224">
        <f t="shared" si="10"/>
        <v>-0.50316010317956017</v>
      </c>
      <c r="AS8" s="228">
        <f t="shared" si="8"/>
        <v>-0.53959654660938006</v>
      </c>
    </row>
    <row r="9" spans="1:45" ht="38.25" customHeight="1" x14ac:dyDescent="0.2">
      <c r="A9" s="311"/>
      <c r="B9" s="241" t="s">
        <v>18</v>
      </c>
      <c r="C9" s="65">
        <v>0.69779239999999998</v>
      </c>
      <c r="D9" s="65">
        <v>0.80307680000000004</v>
      </c>
      <c r="E9" s="65">
        <v>0.43511207000000002</v>
      </c>
      <c r="F9" s="65">
        <v>0.41488465000000002</v>
      </c>
      <c r="G9" s="65">
        <v>0.40733564999999999</v>
      </c>
      <c r="H9" s="65">
        <v>0.36654340899999999</v>
      </c>
      <c r="I9" s="65">
        <v>0.30256111099999999</v>
      </c>
      <c r="J9" s="65">
        <v>0.22039871999999999</v>
      </c>
      <c r="K9" s="65">
        <v>0.22907794300000001</v>
      </c>
      <c r="L9" s="65">
        <v>0.18866236</v>
      </c>
      <c r="M9" s="65">
        <v>0.10300271</v>
      </c>
      <c r="N9" s="65">
        <v>9.7019889999999998E-2</v>
      </c>
      <c r="O9" s="65">
        <v>0.10880297</v>
      </c>
      <c r="P9" s="65">
        <v>0.11235858999999999</v>
      </c>
      <c r="Q9" s="65">
        <v>9.9622429999999998E-2</v>
      </c>
      <c r="R9" s="65">
        <v>5.6816305999999997E-2</v>
      </c>
      <c r="S9" s="65">
        <v>6.7968349999999997E-2</v>
      </c>
      <c r="T9" s="65">
        <v>6.528283E-2</v>
      </c>
      <c r="U9" s="65">
        <v>6.0283539999999997E-2</v>
      </c>
      <c r="V9" s="65">
        <v>6.7437899999999995E-2</v>
      </c>
      <c r="W9" s="65">
        <v>6.5718960000000007E-2</v>
      </c>
      <c r="X9" s="65">
        <v>7.4534489999999995E-2</v>
      </c>
      <c r="Y9" s="65">
        <v>6.5039379999999994E-2</v>
      </c>
      <c r="Z9" s="65">
        <v>5.7565810000000002E-2</v>
      </c>
      <c r="AA9" s="65">
        <v>5.5075399999999997E-2</v>
      </c>
      <c r="AB9" s="65">
        <v>4.6304690000000003E-2</v>
      </c>
      <c r="AC9" s="65">
        <v>5.0374589999999997E-2</v>
      </c>
      <c r="AD9" s="65">
        <v>5.7158590000000002E-2</v>
      </c>
      <c r="AE9" s="65">
        <v>6.0214950000000003E-2</v>
      </c>
      <c r="AF9" s="63">
        <v>5.6733569999999997E-2</v>
      </c>
      <c r="AG9" s="160"/>
      <c r="AH9" s="104">
        <f t="shared" si="0"/>
        <v>-5.7815874629141201E-2</v>
      </c>
      <c r="AI9" s="104">
        <f t="shared" si="9"/>
        <v>5.3471577937804292E-2</v>
      </c>
      <c r="AJ9" s="61">
        <f t="shared" si="11"/>
        <v>0.13467107126827246</v>
      </c>
      <c r="AK9" s="105">
        <f t="shared" si="1"/>
        <v>8.7893904483541382E-2</v>
      </c>
      <c r="AL9" s="106">
        <f t="shared" si="2"/>
        <v>-8.5352262534634335E-2</v>
      </c>
      <c r="AM9" s="106">
        <f t="shared" si="3"/>
        <v>-0.91750295646670832</v>
      </c>
      <c r="AN9" s="106">
        <f t="shared" si="4"/>
        <v>-0.92107194059436592</v>
      </c>
      <c r="AO9" s="106">
        <f t="shared" si="5"/>
        <v>-0.93364116605454572</v>
      </c>
      <c r="AP9" s="106">
        <f t="shared" si="6"/>
        <v>-0.92780862904210482</v>
      </c>
      <c r="AQ9" s="61">
        <f t="shared" si="7"/>
        <v>-0.91808653977887977</v>
      </c>
      <c r="AR9" s="223">
        <f t="shared" si="10"/>
        <v>-0.91370649780651092</v>
      </c>
      <c r="AS9" s="107">
        <f t="shared" si="8"/>
        <v>-0.9186956321106392</v>
      </c>
    </row>
    <row r="10" spans="1:45" x14ac:dyDescent="0.2">
      <c r="A10" s="312"/>
      <c r="B10" s="242" t="s">
        <v>11</v>
      </c>
      <c r="C10" s="66">
        <f t="shared" ref="C10:Z10" si="12">C5+C6+C7+C8+C9</f>
        <v>6.8217210386400016</v>
      </c>
      <c r="D10" s="66">
        <f t="shared" si="12"/>
        <v>7.2231200426200015</v>
      </c>
      <c r="E10" s="66">
        <f t="shared" si="12"/>
        <v>3.1916964217000001</v>
      </c>
      <c r="F10" s="66">
        <f t="shared" si="12"/>
        <v>3.5134072873199997</v>
      </c>
      <c r="G10" s="66">
        <f t="shared" si="12"/>
        <v>3.1389142810399995</v>
      </c>
      <c r="H10" s="66">
        <f t="shared" si="12"/>
        <v>2.9335895656200002</v>
      </c>
      <c r="I10" s="66">
        <f t="shared" si="12"/>
        <v>3.2285481875400013</v>
      </c>
      <c r="J10" s="66">
        <f t="shared" si="12"/>
        <v>3.2303497748800001</v>
      </c>
      <c r="K10" s="66">
        <f t="shared" si="12"/>
        <v>3.0727092318400002</v>
      </c>
      <c r="L10" s="66">
        <f t="shared" si="12"/>
        <v>3.1429019758400005</v>
      </c>
      <c r="M10" s="66">
        <f t="shared" si="12"/>
        <v>2.9852286137243</v>
      </c>
      <c r="N10" s="66">
        <f t="shared" si="12"/>
        <v>3.059039517459937</v>
      </c>
      <c r="O10" s="66">
        <f t="shared" si="12"/>
        <v>3.1365772005361312</v>
      </c>
      <c r="P10" s="66">
        <f t="shared" si="12"/>
        <v>3.2818265423593269</v>
      </c>
      <c r="Q10" s="66">
        <f t="shared" si="12"/>
        <v>3.291638075723192</v>
      </c>
      <c r="R10" s="66">
        <f t="shared" si="12"/>
        <v>3.2372515187735846</v>
      </c>
      <c r="S10" s="66">
        <f t="shared" si="12"/>
        <v>3.4697794868379912</v>
      </c>
      <c r="T10" s="66">
        <f t="shared" si="12"/>
        <v>3.4193649236535091</v>
      </c>
      <c r="U10" s="66">
        <f t="shared" si="12"/>
        <v>3.5283752909349007</v>
      </c>
      <c r="V10" s="66">
        <f t="shared" si="12"/>
        <v>3.5366680545161082</v>
      </c>
      <c r="W10" s="66">
        <f t="shared" si="12"/>
        <v>3.6798938484381787</v>
      </c>
      <c r="X10" s="66">
        <f t="shared" si="12"/>
        <v>3.6390688604572188</v>
      </c>
      <c r="Y10" s="66">
        <f t="shared" si="12"/>
        <v>3.6430052508647046</v>
      </c>
      <c r="Z10" s="66">
        <f t="shared" si="12"/>
        <v>3.5378413676257865</v>
      </c>
      <c r="AA10" s="66">
        <f>AA5+AA6+AA7+AA8+AA9</f>
        <v>3.2493618126259198</v>
      </c>
      <c r="AB10" s="66">
        <f>AB5+AB6+AB7+AB8+AB9</f>
        <v>2.9822493133479537</v>
      </c>
      <c r="AC10" s="66">
        <f>AC5+AC6+AC7+AC8+AC9</f>
        <v>3.0152991794964663</v>
      </c>
      <c r="AD10" s="66">
        <f>AD5+AD6+AD7+AD8+AD9</f>
        <v>3.06817788995953</v>
      </c>
      <c r="AE10" s="73">
        <f>AE5+AE6+AE7+AE8+AE9</f>
        <v>3.0892635853633812</v>
      </c>
      <c r="AF10" s="75">
        <f>SUM(AF5+AF6+AF7+AF8+AF9)</f>
        <v>2.8655022765393006</v>
      </c>
      <c r="AG10" s="148"/>
      <c r="AH10" s="72">
        <f t="shared" si="0"/>
        <v>-7.2431925163083888E-2</v>
      </c>
      <c r="AI10" s="72">
        <f t="shared" si="9"/>
        <v>6.8723835970701539E-3</v>
      </c>
      <c r="AJ10" s="67">
        <f t="shared" si="11"/>
        <v>1.7536803917379124E-2</v>
      </c>
      <c r="AK10" s="68">
        <f t="shared" si="1"/>
        <v>1.1082194235266636E-2</v>
      </c>
      <c r="AL10" s="69">
        <f t="shared" si="2"/>
        <v>-7.2033416598904249E-2</v>
      </c>
      <c r="AM10" s="69">
        <f t="shared" si="3"/>
        <v>-0.48138580461051789</v>
      </c>
      <c r="AN10" s="69">
        <f t="shared" si="4"/>
        <v>-0.52367418805009913</v>
      </c>
      <c r="AO10" s="69">
        <f t="shared" si="5"/>
        <v>-0.56283036253524321</v>
      </c>
      <c r="AP10" s="69">
        <f t="shared" si="6"/>
        <v>-0.55798556369909769</v>
      </c>
      <c r="AQ10" s="67">
        <f t="shared" si="7"/>
        <v>-0.55023404320103786</v>
      </c>
      <c r="AR10" s="225">
        <f t="shared" si="10"/>
        <v>-0.54714307901701209</v>
      </c>
      <c r="AS10" s="76">
        <f t="shared" si="8"/>
        <v>-0.5799443776272365</v>
      </c>
    </row>
    <row r="11" spans="1:45" ht="20.45" customHeight="1" x14ac:dyDescent="0.2">
      <c r="A11" s="301" t="s">
        <v>14</v>
      </c>
      <c r="B11" s="243" t="s">
        <v>6</v>
      </c>
      <c r="C11" s="65">
        <v>3.1980000000000001E-2</v>
      </c>
      <c r="D11" s="65">
        <v>3.461881E-2</v>
      </c>
      <c r="E11" s="65">
        <v>2.269933E-2</v>
      </c>
      <c r="F11" s="65">
        <v>1.6675748000000001E-2</v>
      </c>
      <c r="G11" s="65">
        <v>1.2249289999999999E-2</v>
      </c>
      <c r="H11" s="65">
        <v>1.6230330000000001E-2</v>
      </c>
      <c r="I11" s="65">
        <v>1.7721919999999999E-2</v>
      </c>
      <c r="J11" s="65">
        <v>2.0200050000000001E-2</v>
      </c>
      <c r="K11" s="65">
        <v>2.1549780000000001E-2</v>
      </c>
      <c r="L11" s="65">
        <v>1.953879E-2</v>
      </c>
      <c r="M11" s="65">
        <v>1.7062319999999999E-2</v>
      </c>
      <c r="N11" s="65">
        <v>1.8364680000000001E-2</v>
      </c>
      <c r="O11" s="65">
        <v>1.8556400000000001E-2</v>
      </c>
      <c r="P11" s="65">
        <v>1.819875E-2</v>
      </c>
      <c r="Q11" s="65">
        <v>2.042041E-2</v>
      </c>
      <c r="R11" s="65">
        <v>2.2073849999999999E-2</v>
      </c>
      <c r="S11" s="65">
        <v>2.454715E-2</v>
      </c>
      <c r="T11" s="65">
        <v>3.1776949999999998E-2</v>
      </c>
      <c r="U11" s="65">
        <v>3.2194399999999998E-2</v>
      </c>
      <c r="V11" s="65">
        <v>2.6167470000000002E-2</v>
      </c>
      <c r="W11" s="65">
        <v>2.888164E-2</v>
      </c>
      <c r="X11" s="65">
        <v>2.9897199999999999E-2</v>
      </c>
      <c r="Y11" s="65">
        <v>3.11974E-2</v>
      </c>
      <c r="Z11" s="65">
        <v>3.08679E-2</v>
      </c>
      <c r="AA11" s="65">
        <v>3.5775019999999998E-2</v>
      </c>
      <c r="AB11" s="65">
        <v>3.9310600000000001E-2</v>
      </c>
      <c r="AC11" s="65">
        <v>4.3229320000000002E-2</v>
      </c>
      <c r="AD11" s="65">
        <v>4.6451569999999998E-2</v>
      </c>
      <c r="AE11" s="65">
        <v>4.937681E-2</v>
      </c>
      <c r="AF11" s="173">
        <v>5.1745960000000001E-2</v>
      </c>
      <c r="AG11" s="171"/>
      <c r="AH11" s="71">
        <f t="shared" si="0"/>
        <v>4.7981025910746371E-2</v>
      </c>
      <c r="AI11" s="71">
        <f t="shared" si="9"/>
        <v>6.2973974830129592E-2</v>
      </c>
      <c r="AJ11" s="57">
        <f t="shared" si="11"/>
        <v>7.4538530793452129E-2</v>
      </c>
      <c r="AK11" s="27">
        <f t="shared" si="1"/>
        <v>9.9686089756961235E-2</v>
      </c>
      <c r="AL11" s="10">
        <f t="shared" si="2"/>
        <v>0.20836606101128677</v>
      </c>
      <c r="AM11" s="10">
        <f t="shared" si="3"/>
        <v>-3.4774859287054448E-2</v>
      </c>
      <c r="AN11" s="10">
        <f t="shared" si="4"/>
        <v>0.11866854283927442</v>
      </c>
      <c r="AO11" s="10">
        <f t="shared" si="5"/>
        <v>0.22922451532207627</v>
      </c>
      <c r="AP11" s="10">
        <f t="shared" si="6"/>
        <v>0.35176110068792993</v>
      </c>
      <c r="AQ11" s="57">
        <f t="shared" si="7"/>
        <v>0.45251938711694795</v>
      </c>
      <c r="AR11" s="226">
        <f t="shared" si="10"/>
        <v>0.54399030644152591</v>
      </c>
      <c r="AS11" s="229">
        <f t="shared" si="8"/>
        <v>0.618072545340838</v>
      </c>
    </row>
    <row r="12" spans="1:45" ht="20.45" customHeight="1" x14ac:dyDescent="0.2">
      <c r="A12" s="302"/>
      <c r="B12" s="243" t="s">
        <v>13</v>
      </c>
      <c r="C12" s="65">
        <v>5.8552999999999999E-3</v>
      </c>
      <c r="D12" s="65">
        <v>6.1035000000000004E-3</v>
      </c>
      <c r="E12" s="65">
        <v>5.8054999999999999E-3</v>
      </c>
      <c r="F12" s="65">
        <v>5.7060599999999998E-3</v>
      </c>
      <c r="G12" s="65">
        <v>6.0542599999999997E-3</v>
      </c>
      <c r="H12" s="65">
        <v>3.870624E-3</v>
      </c>
      <c r="I12" s="65">
        <v>4.0292000000000001E-3</v>
      </c>
      <c r="J12" s="65">
        <v>4.1346500000000001E-3</v>
      </c>
      <c r="K12" s="65">
        <v>3.93882E-3</v>
      </c>
      <c r="L12" s="65">
        <v>3.3349999999999999E-3</v>
      </c>
      <c r="M12" s="65">
        <v>3.6354999999999998E-3</v>
      </c>
      <c r="N12" s="65">
        <v>3.0699999999999998E-3</v>
      </c>
      <c r="O12" s="65">
        <v>3.3149999999999998E-3</v>
      </c>
      <c r="P12" s="65">
        <v>3.8438000000000001E-3</v>
      </c>
      <c r="Q12" s="65">
        <v>3.8918199999999998E-3</v>
      </c>
      <c r="R12" s="65">
        <v>3.9333149999999997E-3</v>
      </c>
      <c r="S12" s="65">
        <v>3.7945000000000001E-3</v>
      </c>
      <c r="T12" s="65">
        <v>3.8846499999999999E-3</v>
      </c>
      <c r="U12" s="65">
        <v>3.9421500000000002E-3</v>
      </c>
      <c r="V12" s="65">
        <v>3.04748E-3</v>
      </c>
      <c r="W12" s="65">
        <v>3.2661500000000002E-3</v>
      </c>
      <c r="X12" s="65">
        <v>3.3362999999999999E-3</v>
      </c>
      <c r="Y12" s="65">
        <v>3.13415E-3</v>
      </c>
      <c r="Z12" s="65">
        <v>2.8936999999999999E-3</v>
      </c>
      <c r="AA12" s="65">
        <v>3.0222000000000001E-3</v>
      </c>
      <c r="AB12" s="65">
        <v>2.8281999999999999E-3</v>
      </c>
      <c r="AC12" s="65">
        <v>2.7384000000000002E-3</v>
      </c>
      <c r="AD12" s="65">
        <v>2.9859959999999999E-3</v>
      </c>
      <c r="AE12" s="65">
        <v>3.2969470000000002E-3</v>
      </c>
      <c r="AF12" s="173">
        <v>3.0370000000000002E-3</v>
      </c>
      <c r="AG12" s="171"/>
      <c r="AH12" s="71">
        <f t="shared" si="0"/>
        <v>-7.8844761532411642E-2</v>
      </c>
      <c r="AI12" s="71">
        <f t="shared" si="9"/>
        <v>0.10413644224573652</v>
      </c>
      <c r="AJ12" s="57">
        <f t="shared" si="11"/>
        <v>9.0416301489920997E-2</v>
      </c>
      <c r="AK12" s="27">
        <f t="shared" si="1"/>
        <v>-3.175164415529301E-2</v>
      </c>
      <c r="AL12" s="10">
        <f t="shared" si="2"/>
        <v>-9.3905102243398791E-2</v>
      </c>
      <c r="AM12" s="10">
        <f t="shared" si="3"/>
        <v>-0.50579816576435022</v>
      </c>
      <c r="AN12" s="10">
        <f t="shared" si="4"/>
        <v>-0.48385223643536623</v>
      </c>
      <c r="AO12" s="10">
        <f t="shared" si="5"/>
        <v>-0.51698461223165337</v>
      </c>
      <c r="AP12" s="10">
        <f t="shared" si="6"/>
        <v>-0.53232114494560479</v>
      </c>
      <c r="AQ12" s="57">
        <f t="shared" si="7"/>
        <v>-0.49003535258654551</v>
      </c>
      <c r="AR12" s="226">
        <f t="shared" si="10"/>
        <v>-0.43692944853380694</v>
      </c>
      <c r="AS12" s="229">
        <f t="shared" si="8"/>
        <v>-0.48132461189008247</v>
      </c>
    </row>
    <row r="13" spans="1:45" s="6" customFormat="1" ht="22.15" customHeight="1" x14ac:dyDescent="0.2">
      <c r="A13" s="303"/>
      <c r="B13" s="242" t="s">
        <v>11</v>
      </c>
      <c r="C13" s="66">
        <f t="shared" ref="C13:AB13" si="13">C11+C12</f>
        <v>3.7835300000000002E-2</v>
      </c>
      <c r="D13" s="66">
        <f t="shared" si="13"/>
        <v>4.0722309999999998E-2</v>
      </c>
      <c r="E13" s="66">
        <f t="shared" si="13"/>
        <v>2.8504830000000002E-2</v>
      </c>
      <c r="F13" s="66">
        <f t="shared" si="13"/>
        <v>2.2381808E-2</v>
      </c>
      <c r="G13" s="66">
        <f t="shared" si="13"/>
        <v>1.8303549999999998E-2</v>
      </c>
      <c r="H13" s="66">
        <f t="shared" si="13"/>
        <v>2.0100954000000001E-2</v>
      </c>
      <c r="I13" s="66">
        <f t="shared" si="13"/>
        <v>2.1751119999999999E-2</v>
      </c>
      <c r="J13" s="66">
        <f t="shared" si="13"/>
        <v>2.4334700000000001E-2</v>
      </c>
      <c r="K13" s="66">
        <f t="shared" si="13"/>
        <v>2.54886E-2</v>
      </c>
      <c r="L13" s="66">
        <f t="shared" si="13"/>
        <v>2.2873790000000001E-2</v>
      </c>
      <c r="M13" s="66">
        <f t="shared" si="13"/>
        <v>2.0697819999999999E-2</v>
      </c>
      <c r="N13" s="66">
        <f t="shared" si="13"/>
        <v>2.1434680000000001E-2</v>
      </c>
      <c r="O13" s="66">
        <f t="shared" si="13"/>
        <v>2.1871399999999999E-2</v>
      </c>
      <c r="P13" s="66">
        <f t="shared" si="13"/>
        <v>2.2042550000000001E-2</v>
      </c>
      <c r="Q13" s="66">
        <f t="shared" si="13"/>
        <v>2.4312230000000001E-2</v>
      </c>
      <c r="R13" s="66">
        <f t="shared" si="13"/>
        <v>2.6007164999999999E-2</v>
      </c>
      <c r="S13" s="66">
        <f t="shared" si="13"/>
        <v>2.8341649999999999E-2</v>
      </c>
      <c r="T13" s="66">
        <f t="shared" si="13"/>
        <v>3.5661600000000002E-2</v>
      </c>
      <c r="U13" s="66">
        <f t="shared" si="13"/>
        <v>3.6136549999999996E-2</v>
      </c>
      <c r="V13" s="66">
        <f t="shared" si="13"/>
        <v>2.9214950000000003E-2</v>
      </c>
      <c r="W13" s="66">
        <f t="shared" si="13"/>
        <v>3.2147790000000002E-2</v>
      </c>
      <c r="X13" s="66">
        <f t="shared" si="13"/>
        <v>3.3233499999999999E-2</v>
      </c>
      <c r="Y13" s="66">
        <f t="shared" si="13"/>
        <v>3.4331550000000002E-2</v>
      </c>
      <c r="Z13" s="66">
        <f t="shared" si="13"/>
        <v>3.3761600000000003E-2</v>
      </c>
      <c r="AA13" s="66">
        <f t="shared" si="13"/>
        <v>3.879722E-2</v>
      </c>
      <c r="AB13" s="66">
        <f t="shared" si="13"/>
        <v>4.2138800000000004E-2</v>
      </c>
      <c r="AC13" s="66">
        <f>AC11+AC12</f>
        <v>4.5967720000000004E-2</v>
      </c>
      <c r="AD13" s="66">
        <f>AD11+AD12</f>
        <v>4.9437565999999995E-2</v>
      </c>
      <c r="AE13" s="73">
        <f>AE11+AE12</f>
        <v>5.2673757000000002E-2</v>
      </c>
      <c r="AF13" s="75">
        <f>SUM(AF11+AF12)</f>
        <v>5.4782959999999999E-2</v>
      </c>
      <c r="AG13" s="148"/>
      <c r="AH13" s="72">
        <f t="shared" si="0"/>
        <v>4.0042767406927075E-2</v>
      </c>
      <c r="AI13" s="72">
        <f t="shared" si="9"/>
        <v>6.5460160397055281E-2</v>
      </c>
      <c r="AJ13" s="67">
        <f t="shared" si="11"/>
        <v>7.5484405143435254E-2</v>
      </c>
      <c r="AK13" s="68">
        <f t="shared" si="1"/>
        <v>9.0864476444511927E-2</v>
      </c>
      <c r="AL13" s="69">
        <f t="shared" si="2"/>
        <v>0.18481994328459625</v>
      </c>
      <c r="AM13" s="69">
        <f t="shared" si="3"/>
        <v>-0.10766929296186364</v>
      </c>
      <c r="AN13" s="69">
        <f t="shared" si="4"/>
        <v>2.5423876644297731E-2</v>
      </c>
      <c r="AO13" s="69">
        <f t="shared" si="5"/>
        <v>0.11374298604742136</v>
      </c>
      <c r="AP13" s="69">
        <f t="shared" si="6"/>
        <v>0.21494265936836765</v>
      </c>
      <c r="AQ13" s="74">
        <f t="shared" si="7"/>
        <v>0.30665188329417215</v>
      </c>
      <c r="AR13" s="225">
        <f t="shared" si="10"/>
        <v>0.39218552515772304</v>
      </c>
      <c r="AS13" s="76">
        <f t="shared" si="8"/>
        <v>0.44793248632890437</v>
      </c>
    </row>
    <row r="14" spans="1:45" x14ac:dyDescent="0.2">
      <c r="A14" s="322" t="s">
        <v>0</v>
      </c>
      <c r="B14" s="323"/>
      <c r="C14" s="65">
        <v>0.24317142999999999</v>
      </c>
      <c r="D14" s="65">
        <v>0.23601194</v>
      </c>
      <c r="E14" s="65">
        <v>0.22879458999999999</v>
      </c>
      <c r="F14" s="65">
        <v>0.221219003</v>
      </c>
      <c r="G14" s="65">
        <v>0.21418651</v>
      </c>
      <c r="H14" s="252">
        <v>0.20710777099999997</v>
      </c>
      <c r="I14" s="252">
        <v>0.21254431699999998</v>
      </c>
      <c r="J14" s="252">
        <v>0.22210387799999995</v>
      </c>
      <c r="K14" s="252">
        <v>0.21725869874999998</v>
      </c>
      <c r="L14" s="252">
        <v>0.20116331400000001</v>
      </c>
      <c r="M14" s="252">
        <v>0.18492208424999998</v>
      </c>
      <c r="N14" s="252">
        <v>0.17441209999999999</v>
      </c>
      <c r="O14" s="252">
        <v>0.17222859199999999</v>
      </c>
      <c r="P14" s="252">
        <v>0.16240303749999999</v>
      </c>
      <c r="Q14" s="252">
        <v>0.16930092724999998</v>
      </c>
      <c r="R14" s="252">
        <v>0.2069904005</v>
      </c>
      <c r="S14" s="252">
        <v>0.20695127699999999</v>
      </c>
      <c r="T14" s="252">
        <v>0.20331337024999999</v>
      </c>
      <c r="U14" s="252">
        <v>0.20545729174999997</v>
      </c>
      <c r="V14" s="252">
        <v>0.22826224099999998</v>
      </c>
      <c r="W14" s="252">
        <v>0.23580879374999997</v>
      </c>
      <c r="X14" s="252">
        <v>0.24407126025000001</v>
      </c>
      <c r="Y14" s="252">
        <v>0.25516543474999998</v>
      </c>
      <c r="Z14" s="252">
        <v>0.25801230599999997</v>
      </c>
      <c r="AA14" s="252">
        <v>0.26554554749999998</v>
      </c>
      <c r="AB14" s="252">
        <v>0.24441017624999997</v>
      </c>
      <c r="AC14" s="252">
        <v>0.24346878150000001</v>
      </c>
      <c r="AD14" s="252">
        <v>0.23821720400000004</v>
      </c>
      <c r="AE14" s="252">
        <v>0.23563945149999999</v>
      </c>
      <c r="AF14" s="222">
        <v>0.23563945149999999</v>
      </c>
      <c r="AG14" s="172"/>
      <c r="AH14" s="71">
        <f t="shared" si="0"/>
        <v>0</v>
      </c>
      <c r="AI14" s="71">
        <f t="shared" si="9"/>
        <v>-1.0821017360274523E-2</v>
      </c>
      <c r="AJ14" s="57">
        <f t="shared" si="11"/>
        <v>-2.15698187983085E-2</v>
      </c>
      <c r="AK14" s="27">
        <f t="shared" si="1"/>
        <v>-3.8517003033336802E-3</v>
      </c>
      <c r="AL14" s="10">
        <f t="shared" si="2"/>
        <v>-8.3137398490931103E-2</v>
      </c>
      <c r="AM14" s="10">
        <f t="shared" si="3"/>
        <v>6.1030508394838881E-2</v>
      </c>
      <c r="AN14" s="10">
        <f t="shared" si="4"/>
        <v>9.2009647268184364E-2</v>
      </c>
      <c r="AO14" s="10">
        <f t="shared" si="5"/>
        <v>5.094127422781443E-3</v>
      </c>
      <c r="AP14" s="10">
        <f t="shared" si="6"/>
        <v>1.2228060673082149E-3</v>
      </c>
      <c r="AQ14" s="57">
        <f t="shared" si="7"/>
        <v>-2.0373388436297598E-2</v>
      </c>
      <c r="AR14" s="226">
        <f t="shared" si="10"/>
        <v>-3.0973945006615326E-2</v>
      </c>
      <c r="AS14" s="229">
        <f t="shared" si="8"/>
        <v>-3.0973945006615326E-2</v>
      </c>
    </row>
    <row r="15" spans="1:45" ht="16.5" thickBot="1" x14ac:dyDescent="0.25">
      <c r="A15" s="308" t="s">
        <v>12</v>
      </c>
      <c r="B15" s="308"/>
      <c r="C15" s="32">
        <f t="shared" ref="C15:AB15" si="14">C10+C13+C14</f>
        <v>7.1027277686400021</v>
      </c>
      <c r="D15" s="32">
        <f t="shared" si="14"/>
        <v>7.4998542926200011</v>
      </c>
      <c r="E15" s="32">
        <f t="shared" si="14"/>
        <v>3.4489958417000004</v>
      </c>
      <c r="F15" s="32">
        <f t="shared" si="14"/>
        <v>3.7570080983199996</v>
      </c>
      <c r="G15" s="32">
        <f t="shared" si="14"/>
        <v>3.3714043410399999</v>
      </c>
      <c r="H15" s="255">
        <f t="shared" si="14"/>
        <v>3.1607982906200003</v>
      </c>
      <c r="I15" s="255">
        <f t="shared" si="14"/>
        <v>3.4628436245400009</v>
      </c>
      <c r="J15" s="255">
        <f t="shared" si="14"/>
        <v>3.4767883528799999</v>
      </c>
      <c r="K15" s="255">
        <f t="shared" si="14"/>
        <v>3.3154565305900001</v>
      </c>
      <c r="L15" s="255">
        <f t="shared" si="14"/>
        <v>3.3669390798400003</v>
      </c>
      <c r="M15" s="255">
        <f t="shared" si="14"/>
        <v>3.1908485179743002</v>
      </c>
      <c r="N15" s="255">
        <f t="shared" si="14"/>
        <v>3.2548862974599371</v>
      </c>
      <c r="O15" s="255">
        <f t="shared" si="14"/>
        <v>3.3306771925361316</v>
      </c>
      <c r="P15" s="255">
        <f t="shared" si="14"/>
        <v>3.4662721298593269</v>
      </c>
      <c r="Q15" s="255">
        <f t="shared" si="14"/>
        <v>3.4852512329731922</v>
      </c>
      <c r="R15" s="255">
        <f t="shared" si="14"/>
        <v>3.4702490842735849</v>
      </c>
      <c r="S15" s="255">
        <f t="shared" si="14"/>
        <v>3.7050724138379914</v>
      </c>
      <c r="T15" s="255">
        <f t="shared" si="14"/>
        <v>3.6583398939035092</v>
      </c>
      <c r="U15" s="255">
        <f t="shared" si="14"/>
        <v>3.769969132684901</v>
      </c>
      <c r="V15" s="255">
        <f t="shared" si="14"/>
        <v>3.7941452455161082</v>
      </c>
      <c r="W15" s="255">
        <f t="shared" si="14"/>
        <v>3.9478504321881784</v>
      </c>
      <c r="X15" s="255">
        <f t="shared" si="14"/>
        <v>3.9163736207072191</v>
      </c>
      <c r="Y15" s="255">
        <f t="shared" si="14"/>
        <v>3.9325022356147046</v>
      </c>
      <c r="Z15" s="255">
        <f t="shared" si="14"/>
        <v>3.8296152736257865</v>
      </c>
      <c r="AA15" s="255">
        <f t="shared" si="14"/>
        <v>3.5537045801259199</v>
      </c>
      <c r="AB15" s="255">
        <f t="shared" si="14"/>
        <v>3.2687982895979539</v>
      </c>
      <c r="AC15" s="255">
        <f>AC10+AC13+AC14</f>
        <v>3.3047356809964663</v>
      </c>
      <c r="AD15" s="255">
        <f>AD10+AD13+AD14</f>
        <v>3.3558326599595301</v>
      </c>
      <c r="AE15" s="265">
        <f>AE10+AE13+AE14</f>
        <v>3.3775767938633812</v>
      </c>
      <c r="AF15" s="255">
        <f>SUM(AF10+AF13+AF14)</f>
        <v>3.1559246880393004</v>
      </c>
      <c r="AG15" s="165"/>
      <c r="AH15" s="85">
        <f t="shared" si="0"/>
        <v>-6.5624594006802123E-2</v>
      </c>
      <c r="AI15" s="85">
        <f t="shared" si="9"/>
        <v>6.4795048225418156E-3</v>
      </c>
      <c r="AJ15" s="89">
        <f t="shared" si="11"/>
        <v>1.5461744567618989E-2</v>
      </c>
      <c r="AK15" s="87">
        <f t="shared" si="1"/>
        <v>1.099406822160706E-2</v>
      </c>
      <c r="AL15" s="88">
        <f t="shared" si="2"/>
        <v>-7.0058974660361845E-2</v>
      </c>
      <c r="AM15" s="88">
        <f t="shared" si="3"/>
        <v>-0.4608247143394229</v>
      </c>
      <c r="AN15" s="88">
        <f t="shared" si="4"/>
        <v>-0.49967045114466396</v>
      </c>
      <c r="AO15" s="88">
        <f t="shared" si="5"/>
        <v>-0.53978268686709807</v>
      </c>
      <c r="AP15" s="88">
        <f t="shared" si="6"/>
        <v>-0.53472302632975022</v>
      </c>
      <c r="AQ15" s="89">
        <f t="shared" si="7"/>
        <v>-0.52752903260966599</v>
      </c>
      <c r="AR15" s="227">
        <f t="shared" si="10"/>
        <v>-0.52446765469794931</v>
      </c>
      <c r="AS15" s="192">
        <f t="shared" si="8"/>
        <v>-0.55567427179549889</v>
      </c>
    </row>
    <row r="16" spans="1:45" x14ac:dyDescent="0.2">
      <c r="A16" s="7" t="s">
        <v>22</v>
      </c>
      <c r="B16" s="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0"/>
      <c r="AE16" s="13"/>
      <c r="AF16" s="13"/>
      <c r="AG16" s="13"/>
      <c r="AH16" s="13"/>
      <c r="AI16" s="96"/>
      <c r="AJ16" s="13"/>
      <c r="AK16" s="13"/>
      <c r="AL16" s="14"/>
    </row>
    <row r="17" spans="1:38" x14ac:dyDescent="0.2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5.75" x14ac:dyDescent="0.25">
      <c r="A18" s="1" t="s">
        <v>45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5" customHeight="1" x14ac:dyDescent="0.2">
      <c r="A20" s="309" t="s">
        <v>1</v>
      </c>
      <c r="B20" s="320" t="s">
        <v>2</v>
      </c>
      <c r="C20" s="309" t="s">
        <v>8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152"/>
      <c r="AH20" s="152"/>
      <c r="AI20" s="14"/>
      <c r="AJ20" s="14"/>
      <c r="AK20" s="14"/>
      <c r="AL20" s="14"/>
    </row>
    <row r="21" spans="1:38" x14ac:dyDescent="0.2">
      <c r="A21" s="309"/>
      <c r="B21" s="320"/>
      <c r="C21" s="158">
        <v>1990</v>
      </c>
      <c r="D21" s="158">
        <v>1991</v>
      </c>
      <c r="E21" s="158">
        <v>1992</v>
      </c>
      <c r="F21" s="158">
        <v>1993</v>
      </c>
      <c r="G21" s="158">
        <v>1994</v>
      </c>
      <c r="H21" s="158">
        <v>1995</v>
      </c>
      <c r="I21" s="158">
        <v>1996</v>
      </c>
      <c r="J21" s="158">
        <v>1997</v>
      </c>
      <c r="K21" s="158">
        <v>1998</v>
      </c>
      <c r="L21" s="158">
        <v>1999</v>
      </c>
      <c r="M21" s="158">
        <v>2000</v>
      </c>
      <c r="N21" s="158">
        <v>2001</v>
      </c>
      <c r="O21" s="158">
        <v>2002</v>
      </c>
      <c r="P21" s="158">
        <v>2003</v>
      </c>
      <c r="Q21" s="158">
        <v>2004</v>
      </c>
      <c r="R21" s="158">
        <v>2005</v>
      </c>
      <c r="S21" s="158">
        <v>2006</v>
      </c>
      <c r="T21" s="158">
        <v>2007</v>
      </c>
      <c r="U21" s="158">
        <v>2008</v>
      </c>
      <c r="V21" s="158">
        <v>2009</v>
      </c>
      <c r="W21" s="158">
        <v>2010</v>
      </c>
      <c r="X21" s="158">
        <v>2011</v>
      </c>
      <c r="Y21" s="158">
        <v>2012</v>
      </c>
      <c r="Z21" s="158">
        <v>2013</v>
      </c>
      <c r="AA21" s="158">
        <v>2014</v>
      </c>
      <c r="AB21" s="158">
        <v>2015</v>
      </c>
      <c r="AC21" s="158">
        <v>2016</v>
      </c>
      <c r="AD21" s="169">
        <v>2017</v>
      </c>
      <c r="AE21" s="169">
        <v>2018</v>
      </c>
      <c r="AF21" s="31">
        <v>2019</v>
      </c>
      <c r="AG21" s="166"/>
      <c r="AH21" s="166"/>
      <c r="AI21" s="14"/>
      <c r="AJ21" s="14"/>
      <c r="AK21" s="14"/>
      <c r="AL21" s="14"/>
    </row>
    <row r="22" spans="1:38" ht="24" x14ac:dyDescent="0.2">
      <c r="A22" s="324" t="s">
        <v>3</v>
      </c>
      <c r="B22" s="121" t="s">
        <v>9</v>
      </c>
      <c r="C22" s="106">
        <f t="shared" ref="C22:C32" si="15">C5/C$15</f>
        <v>1.5434809432516279E-2</v>
      </c>
      <c r="D22" s="106">
        <f t="shared" ref="D22:AB32" si="16">D5/D$15</f>
        <v>1.5842813023303658E-2</v>
      </c>
      <c r="E22" s="106">
        <f t="shared" si="16"/>
        <v>2.2909205521411808E-2</v>
      </c>
      <c r="F22" s="106">
        <f t="shared" si="16"/>
        <v>1.7458205099246338E-2</v>
      </c>
      <c r="G22" s="106">
        <f t="shared" si="16"/>
        <v>1.4225342073684834E-2</v>
      </c>
      <c r="H22" s="106">
        <f t="shared" si="16"/>
        <v>1.4632811830244206E-2</v>
      </c>
      <c r="I22" s="106">
        <f t="shared" si="16"/>
        <v>1.5968535393320139E-2</v>
      </c>
      <c r="J22" s="106">
        <f t="shared" si="16"/>
        <v>1.4618479142654392E-2</v>
      </c>
      <c r="K22" s="106">
        <f t="shared" si="16"/>
        <v>1.5888925091901457E-2</v>
      </c>
      <c r="L22" s="106">
        <f t="shared" si="16"/>
        <v>1.7774465786545776E-2</v>
      </c>
      <c r="M22" s="106">
        <f t="shared" si="16"/>
        <v>1.954769411739354E-2</v>
      </c>
      <c r="N22" s="106">
        <f t="shared" si="16"/>
        <v>2.5269948201915315E-2</v>
      </c>
      <c r="O22" s="106">
        <f t="shared" si="16"/>
        <v>2.9483961146458442E-2</v>
      </c>
      <c r="P22" s="106">
        <f t="shared" si="16"/>
        <v>3.3703237490493254E-2</v>
      </c>
      <c r="Q22" s="106">
        <f t="shared" si="16"/>
        <v>4.0285066412103783E-2</v>
      </c>
      <c r="R22" s="106">
        <f t="shared" si="16"/>
        <v>2.3730811817970789E-2</v>
      </c>
      <c r="S22" s="106">
        <f t="shared" si="16"/>
        <v>2.244673920173364E-2</v>
      </c>
      <c r="T22" s="106">
        <f t="shared" si="16"/>
        <v>2.6007858984224801E-2</v>
      </c>
      <c r="U22" s="106">
        <f t="shared" si="16"/>
        <v>2.0652046880171273E-2</v>
      </c>
      <c r="V22" s="106">
        <f t="shared" si="16"/>
        <v>2.2509122774934678E-2</v>
      </c>
      <c r="W22" s="106">
        <f t="shared" si="16"/>
        <v>2.3382709705983617E-2</v>
      </c>
      <c r="X22" s="106">
        <f t="shared" si="16"/>
        <v>2.1324962947773293E-2</v>
      </c>
      <c r="Y22" s="106">
        <f t="shared" si="16"/>
        <v>2.242020243106671E-2</v>
      </c>
      <c r="Z22" s="106">
        <f t="shared" si="16"/>
        <v>1.7410295567988249E-2</v>
      </c>
      <c r="AA22" s="106">
        <f t="shared" si="16"/>
        <v>1.7807923891793181E-2</v>
      </c>
      <c r="AB22" s="106">
        <f t="shared" si="16"/>
        <v>2.2484938578111808E-2</v>
      </c>
      <c r="AC22" s="106">
        <f t="shared" ref="AC22:AD31" si="17">AC5/AC$15</f>
        <v>2.1450795847175831E-2</v>
      </c>
      <c r="AD22" s="106">
        <f>AD5/AD$15</f>
        <v>2.465142315191832E-2</v>
      </c>
      <c r="AE22" s="106">
        <f>AE5/AE$15</f>
        <v>2.305961470336839E-2</v>
      </c>
      <c r="AF22" s="106">
        <f>AF5/AF15</f>
        <v>2.3013073319941044E-2</v>
      </c>
      <c r="AG22" s="167"/>
      <c r="AH22" s="167"/>
      <c r="AI22" s="14"/>
      <c r="AJ22" s="14"/>
      <c r="AK22" s="14"/>
      <c r="AL22" s="14"/>
    </row>
    <row r="23" spans="1:38" ht="24" x14ac:dyDescent="0.2">
      <c r="A23" s="325"/>
      <c r="B23" s="121" t="s">
        <v>10</v>
      </c>
      <c r="C23" s="106">
        <f t="shared" si="15"/>
        <v>1.7757664957522422E-3</v>
      </c>
      <c r="D23" s="106">
        <f t="shared" ref="D23:R23" si="18">D6/D$15</f>
        <v>1.8700259302105093E-3</v>
      </c>
      <c r="E23" s="106">
        <f t="shared" si="18"/>
        <v>2.0274883824021282E-3</v>
      </c>
      <c r="F23" s="106">
        <f t="shared" si="18"/>
        <v>2.9691052582474062E-3</v>
      </c>
      <c r="G23" s="106">
        <f t="shared" si="18"/>
        <v>2.4435682186547485E-3</v>
      </c>
      <c r="H23" s="106">
        <f t="shared" si="18"/>
        <v>7.106125710917858E-3</v>
      </c>
      <c r="I23" s="106">
        <f t="shared" si="18"/>
        <v>3.5102162609536537E-3</v>
      </c>
      <c r="J23" s="106">
        <f t="shared" si="18"/>
        <v>2.0601732901189399E-3</v>
      </c>
      <c r="K23" s="106">
        <f t="shared" si="18"/>
        <v>2.9561679996618329E-3</v>
      </c>
      <c r="L23" s="106">
        <f t="shared" si="18"/>
        <v>3.7135902086455849E-3</v>
      </c>
      <c r="M23" s="106">
        <f t="shared" si="18"/>
        <v>4.7287421872283086E-3</v>
      </c>
      <c r="N23" s="106">
        <f t="shared" si="18"/>
        <v>6.1608241171585264E-3</v>
      </c>
      <c r="O23" s="106">
        <f t="shared" si="18"/>
        <v>4.125092648062427E-3</v>
      </c>
      <c r="P23" s="106">
        <f t="shared" si="18"/>
        <v>4.256532507330513E-3</v>
      </c>
      <c r="Q23" s="106">
        <f t="shared" si="18"/>
        <v>4.8929636230132766E-3</v>
      </c>
      <c r="R23" s="106">
        <f t="shared" si="18"/>
        <v>5.0229942150244178E-3</v>
      </c>
      <c r="S23" s="106">
        <f t="shared" si="16"/>
        <v>3.9767666911096084E-3</v>
      </c>
      <c r="T23" s="106">
        <f t="shared" si="16"/>
        <v>2.9207928486378724E-3</v>
      </c>
      <c r="U23" s="106">
        <f t="shared" si="16"/>
        <v>4.2253217305934353E-3</v>
      </c>
      <c r="V23" s="106">
        <f t="shared" si="16"/>
        <v>4.0153601178037233E-3</v>
      </c>
      <c r="W23" s="106">
        <f t="shared" si="16"/>
        <v>4.0548162284677379E-3</v>
      </c>
      <c r="X23" s="106">
        <f t="shared" si="16"/>
        <v>3.8559754411973033E-3</v>
      </c>
      <c r="Y23" s="106">
        <f t="shared" si="16"/>
        <v>3.8610531133306761E-3</v>
      </c>
      <c r="Z23" s="106">
        <f t="shared" si="16"/>
        <v>4.4322206768121946E-3</v>
      </c>
      <c r="AA23" s="106">
        <f t="shared" si="16"/>
        <v>4.1948083088751819E-3</v>
      </c>
      <c r="AB23" s="106">
        <f t="shared" si="16"/>
        <v>4.8898690233853351E-3</v>
      </c>
      <c r="AC23" s="106">
        <f t="shared" si="17"/>
        <v>5.2999692534317173E-3</v>
      </c>
      <c r="AD23" s="106">
        <f t="shared" si="17"/>
        <v>5.2744516170879201E-3</v>
      </c>
      <c r="AE23" s="106">
        <f t="shared" ref="AE23" si="19">AE6/AE$15</f>
        <v>4.9431263947378136E-3</v>
      </c>
      <c r="AF23" s="106">
        <f>AF6/AF15</f>
        <v>5.5133413246340824E-3</v>
      </c>
      <c r="AG23" s="167"/>
      <c r="AH23" s="167"/>
      <c r="AI23" s="14"/>
      <c r="AJ23" s="14"/>
      <c r="AK23" s="14"/>
      <c r="AL23" s="14"/>
    </row>
    <row r="24" spans="1:38" ht="36" x14ac:dyDescent="0.2">
      <c r="A24" s="325"/>
      <c r="B24" s="121" t="s">
        <v>16</v>
      </c>
      <c r="C24" s="106">
        <f t="shared" si="15"/>
        <v>2.5073085411817683E-2</v>
      </c>
      <c r="D24" s="106">
        <f t="shared" si="16"/>
        <v>2.7116953485366121E-2</v>
      </c>
      <c r="E24" s="106">
        <f t="shared" si="16"/>
        <v>5.6492074488545471E-2</v>
      </c>
      <c r="F24" s="106">
        <f t="shared" si="16"/>
        <v>3.2343787082688903E-2</v>
      </c>
      <c r="G24" s="106">
        <f t="shared" si="16"/>
        <v>3.6449248315938508E-2</v>
      </c>
      <c r="H24" s="106">
        <f t="shared" si="16"/>
        <v>3.320808553696445E-2</v>
      </c>
      <c r="I24" s="106">
        <f t="shared" si="16"/>
        <v>2.6067549617401809E-2</v>
      </c>
      <c r="J24" s="106">
        <f t="shared" si="16"/>
        <v>2.5438009169220361E-2</v>
      </c>
      <c r="K24" s="106">
        <f t="shared" si="16"/>
        <v>3.045098708684741E-2</v>
      </c>
      <c r="L24" s="106">
        <f t="shared" si="16"/>
        <v>2.5405627476950039E-2</v>
      </c>
      <c r="M24" s="106">
        <f t="shared" si="16"/>
        <v>1.9100577685427712E-2</v>
      </c>
      <c r="N24" s="106">
        <f t="shared" si="16"/>
        <v>1.850348813935529E-2</v>
      </c>
      <c r="O24" s="106">
        <f t="shared" si="16"/>
        <v>2.4349006316714748E-2</v>
      </c>
      <c r="P24" s="106">
        <f t="shared" si="16"/>
        <v>2.937448826446647E-2</v>
      </c>
      <c r="Q24" s="106">
        <f t="shared" si="16"/>
        <v>2.6460884405548783E-2</v>
      </c>
      <c r="R24" s="106">
        <f t="shared" si="16"/>
        <v>1.6403808089157951E-2</v>
      </c>
      <c r="S24" s="106">
        <f t="shared" si="16"/>
        <v>1.5113118920662602E-2</v>
      </c>
      <c r="T24" s="106">
        <f t="shared" si="16"/>
        <v>1.4978618058785901E-2</v>
      </c>
      <c r="U24" s="106">
        <f t="shared" si="16"/>
        <v>1.2791706855609063E-2</v>
      </c>
      <c r="V24" s="106">
        <f t="shared" si="16"/>
        <v>1.0153351415717818E-2</v>
      </c>
      <c r="W24" s="106">
        <f t="shared" si="16"/>
        <v>1.1723207551798644E-2</v>
      </c>
      <c r="X24" s="106">
        <f t="shared" si="16"/>
        <v>1.3192370035081101E-2</v>
      </c>
      <c r="Y24" s="106">
        <f t="shared" si="16"/>
        <v>1.4052325132718448E-2</v>
      </c>
      <c r="Z24" s="106">
        <f t="shared" si="16"/>
        <v>1.034180907746976E-2</v>
      </c>
      <c r="AA24" s="106">
        <f t="shared" si="16"/>
        <v>1.1323012111089494E-2</v>
      </c>
      <c r="AB24" s="106">
        <f t="shared" si="16"/>
        <v>1.1127970213320796E-2</v>
      </c>
      <c r="AC24" s="106">
        <f t="shared" si="17"/>
        <v>1.188849390464823E-2</v>
      </c>
      <c r="AD24" s="106">
        <f t="shared" si="17"/>
        <v>1.2116791306420615E-2</v>
      </c>
      <c r="AE24" s="106">
        <f t="shared" ref="AE24" si="20">AE7/AE$15</f>
        <v>1.2159827150228005E-2</v>
      </c>
      <c r="AF24" s="106">
        <f>AF7/AF15</f>
        <v>1.1893902329881127E-2</v>
      </c>
      <c r="AG24" s="167"/>
      <c r="AH24" s="167"/>
      <c r="AI24" s="14"/>
      <c r="AJ24" s="14"/>
      <c r="AK24" s="14"/>
      <c r="AL24" s="14"/>
    </row>
    <row r="25" spans="1:38" s="132" customFormat="1" ht="23.25" customHeight="1" x14ac:dyDescent="0.2">
      <c r="A25" s="325"/>
      <c r="B25" s="121" t="s">
        <v>17</v>
      </c>
      <c r="C25" s="106">
        <f t="shared" si="15"/>
        <v>0.81991025036780729</v>
      </c>
      <c r="D25" s="106">
        <f t="shared" si="16"/>
        <v>0.81119260374786228</v>
      </c>
      <c r="E25" s="106">
        <f t="shared" si="16"/>
        <v>0.71781381647004716</v>
      </c>
      <c r="F25" s="106">
        <f t="shared" si="16"/>
        <v>0.77196032613741061</v>
      </c>
      <c r="G25" s="106">
        <f t="shared" si="16"/>
        <v>0.75710166515731958</v>
      </c>
      <c r="H25" s="106">
        <f t="shared" si="16"/>
        <v>0.75720418702533954</v>
      </c>
      <c r="I25" s="106">
        <f t="shared" si="16"/>
        <v>0.79942026198995153</v>
      </c>
      <c r="J25" s="106">
        <f t="shared" si="16"/>
        <v>0.82361077112675007</v>
      </c>
      <c r="K25" s="106">
        <f t="shared" si="16"/>
        <v>0.80839312871432767</v>
      </c>
      <c r="L25" s="106">
        <f t="shared" si="16"/>
        <v>0.83053223537768472</v>
      </c>
      <c r="M25" s="106">
        <f t="shared" si="16"/>
        <v>0.85990181215556505</v>
      </c>
      <c r="N25" s="106">
        <f t="shared" si="16"/>
        <v>0.86008819709145556</v>
      </c>
      <c r="O25" s="106">
        <f t="shared" si="16"/>
        <v>0.8510985837812467</v>
      </c>
      <c r="P25" s="106">
        <f t="shared" si="16"/>
        <v>0.84703940705288938</v>
      </c>
      <c r="Q25" s="106">
        <f t="shared" si="16"/>
        <v>0.84422494510674273</v>
      </c>
      <c r="R25" s="106">
        <f t="shared" si="16"/>
        <v>0.87132853299236557</v>
      </c>
      <c r="S25" s="106">
        <f t="shared" si="16"/>
        <v>0.87661307831581581</v>
      </c>
      <c r="T25" s="106">
        <f t="shared" si="16"/>
        <v>0.87292446005311819</v>
      </c>
      <c r="U25" s="106">
        <f t="shared" si="16"/>
        <v>0.88225669285549868</v>
      </c>
      <c r="V25" s="106">
        <f t="shared" si="16"/>
        <v>0.87768625299579706</v>
      </c>
      <c r="W25" s="106">
        <f t="shared" si="16"/>
        <v>0.87631844955740623</v>
      </c>
      <c r="X25" s="106">
        <f t="shared" si="16"/>
        <v>0.87178867193714149</v>
      </c>
      <c r="Y25" s="106">
        <f t="shared" si="16"/>
        <v>0.86951100592244368</v>
      </c>
      <c r="Z25" s="106">
        <f t="shared" si="16"/>
        <v>0.87659509740306962</v>
      </c>
      <c r="AA25" s="106">
        <f t="shared" si="16"/>
        <v>0.86553524444064311</v>
      </c>
      <c r="AB25" s="106">
        <f t="shared" si="16"/>
        <v>0.85966968901826413</v>
      </c>
      <c r="AC25" s="106">
        <f t="shared" si="17"/>
        <v>0.85853524319349861</v>
      </c>
      <c r="AD25" s="106">
        <f t="shared" si="17"/>
        <v>0.85520687079386448</v>
      </c>
      <c r="AE25" s="106">
        <f t="shared" ref="AE25" si="21">AE8/AE$15</f>
        <v>0.85664861332621045</v>
      </c>
      <c r="AF25" s="106">
        <f>AF8/AF15</f>
        <v>0.84957833134066585</v>
      </c>
      <c r="AG25" s="167"/>
      <c r="AH25" s="167"/>
      <c r="AI25" s="14"/>
      <c r="AJ25" s="14"/>
      <c r="AK25" s="14"/>
      <c r="AL25" s="14"/>
    </row>
    <row r="26" spans="1:38" ht="36" x14ac:dyDescent="0.2">
      <c r="A26" s="325"/>
      <c r="B26" s="121" t="s">
        <v>18</v>
      </c>
      <c r="C26" s="106">
        <f t="shared" si="15"/>
        <v>9.8242875516206085E-2</v>
      </c>
      <c r="D26" s="106">
        <f t="shared" si="16"/>
        <v>0.10707898695981904</v>
      </c>
      <c r="E26" s="106">
        <f t="shared" si="16"/>
        <v>0.12615615963907179</v>
      </c>
      <c r="F26" s="106">
        <f t="shared" si="16"/>
        <v>0.1104295330599691</v>
      </c>
      <c r="G26" s="106">
        <f t="shared" si="16"/>
        <v>0.12082076452281794</v>
      </c>
      <c r="H26" s="106">
        <f t="shared" si="16"/>
        <v>0.11596545407144641</v>
      </c>
      <c r="I26" s="106">
        <f t="shared" si="16"/>
        <v>8.7373599216508585E-2</v>
      </c>
      <c r="J26" s="106">
        <f t="shared" si="16"/>
        <v>6.3391468686160482E-2</v>
      </c>
      <c r="K26" s="106">
        <f t="shared" si="16"/>
        <v>6.909393650208244E-2</v>
      </c>
      <c r="L26" s="106">
        <f t="shared" si="16"/>
        <v>5.6033790789278372E-2</v>
      </c>
      <c r="M26" s="106">
        <f t="shared" si="16"/>
        <v>3.228066434986733E-2</v>
      </c>
      <c r="N26" s="106">
        <f t="shared" si="16"/>
        <v>2.9807459042643921E-2</v>
      </c>
      <c r="O26" s="106">
        <f t="shared" si="16"/>
        <v>3.2666921382781135E-2</v>
      </c>
      <c r="P26" s="106">
        <f t="shared" si="16"/>
        <v>3.2414820819206679E-2</v>
      </c>
      <c r="Q26" s="106">
        <f t="shared" si="16"/>
        <v>2.8584002512500158E-2</v>
      </c>
      <c r="R26" s="106">
        <f t="shared" si="16"/>
        <v>1.6372399969062496E-2</v>
      </c>
      <c r="S26" s="106">
        <f t="shared" si="16"/>
        <v>1.8344675193431182E-2</v>
      </c>
      <c r="T26" s="106">
        <f t="shared" si="16"/>
        <v>1.7844932918559993E-2</v>
      </c>
      <c r="U26" s="106">
        <f t="shared" si="16"/>
        <v>1.5990459836223433E-2</v>
      </c>
      <c r="V26" s="106">
        <f t="shared" si="16"/>
        <v>1.7774200942807235E-2</v>
      </c>
      <c r="W26" s="106">
        <f t="shared" si="16"/>
        <v>1.6646770471386348E-2</v>
      </c>
      <c r="X26" s="106">
        <f t="shared" si="16"/>
        <v>1.9031506495169517E-2</v>
      </c>
      <c r="Y26" s="106">
        <f t="shared" si="16"/>
        <v>1.6538930203515431E-2</v>
      </c>
      <c r="Z26" s="106">
        <f t="shared" si="16"/>
        <v>1.5031747548232983E-2</v>
      </c>
      <c r="AA26" s="106">
        <f t="shared" si="16"/>
        <v>1.5498024317499257E-2</v>
      </c>
      <c r="AB26" s="106">
        <f t="shared" si="16"/>
        <v>1.4165661474845929E-2</v>
      </c>
      <c r="AC26" s="106">
        <f t="shared" si="17"/>
        <v>1.5243152512823873E-2</v>
      </c>
      <c r="AD26" s="106">
        <f t="shared" si="17"/>
        <v>1.7032610321126473E-2</v>
      </c>
      <c r="AE26" s="106">
        <f t="shared" ref="AE26" si="22">AE9/AE$15</f>
        <v>1.7827855197667972E-2</v>
      </c>
      <c r="AF26" s="106">
        <f>AF9/AF15</f>
        <v>1.7976845333165157E-2</v>
      </c>
      <c r="AG26" s="167"/>
      <c r="AH26" s="167"/>
      <c r="AI26" s="14"/>
      <c r="AJ26" s="14"/>
      <c r="AK26" s="14"/>
      <c r="AL26" s="14"/>
    </row>
    <row r="27" spans="1:38" s="209" customFormat="1" x14ac:dyDescent="0.2">
      <c r="A27" s="326"/>
      <c r="B27" s="205" t="s">
        <v>11</v>
      </c>
      <c r="C27" s="211">
        <f t="shared" si="15"/>
        <v>0.96043678722409964</v>
      </c>
      <c r="D27" s="211">
        <f t="shared" si="16"/>
        <v>0.9631013831465618</v>
      </c>
      <c r="E27" s="211">
        <f t="shared" si="16"/>
        <v>0.92539874450147841</v>
      </c>
      <c r="F27" s="211">
        <f t="shared" si="16"/>
        <v>0.93516095663756238</v>
      </c>
      <c r="G27" s="211">
        <f t="shared" si="16"/>
        <v>0.93104058828841552</v>
      </c>
      <c r="H27" s="211">
        <f t="shared" si="16"/>
        <v>0.92811666417491245</v>
      </c>
      <c r="I27" s="211">
        <f t="shared" si="16"/>
        <v>0.93234016247813578</v>
      </c>
      <c r="J27" s="211">
        <f t="shared" si="16"/>
        <v>0.92911890141490427</v>
      </c>
      <c r="K27" s="211">
        <f t="shared" si="16"/>
        <v>0.92678314539482076</v>
      </c>
      <c r="L27" s="211">
        <f t="shared" si="16"/>
        <v>0.93345970963910452</v>
      </c>
      <c r="M27" s="211">
        <f t="shared" si="16"/>
        <v>0.93555949049548193</v>
      </c>
      <c r="N27" s="211">
        <f t="shared" si="16"/>
        <v>0.93982991659252857</v>
      </c>
      <c r="O27" s="211">
        <f t="shared" si="16"/>
        <v>0.94172356527526357</v>
      </c>
      <c r="P27" s="211">
        <f t="shared" si="16"/>
        <v>0.94678848613438626</v>
      </c>
      <c r="Q27" s="211">
        <f t="shared" si="16"/>
        <v>0.94444786205990872</v>
      </c>
      <c r="R27" s="211">
        <f t="shared" si="16"/>
        <v>0.93285854708358118</v>
      </c>
      <c r="S27" s="211">
        <f t="shared" si="16"/>
        <v>0.93649437832275295</v>
      </c>
      <c r="T27" s="211">
        <f t="shared" si="16"/>
        <v>0.93467666286332685</v>
      </c>
      <c r="U27" s="211">
        <f t="shared" si="16"/>
        <v>0.93591622815809594</v>
      </c>
      <c r="V27" s="211">
        <f t="shared" si="16"/>
        <v>0.93213828824706046</v>
      </c>
      <c r="W27" s="211">
        <f t="shared" si="16"/>
        <v>0.93212595351504257</v>
      </c>
      <c r="X27" s="211">
        <f t="shared" si="16"/>
        <v>0.9291934868563626</v>
      </c>
      <c r="Y27" s="211">
        <f t="shared" si="16"/>
        <v>0.92638351680307496</v>
      </c>
      <c r="Z27" s="211">
        <f t="shared" si="16"/>
        <v>0.92381117027357285</v>
      </c>
      <c r="AA27" s="211">
        <f t="shared" si="16"/>
        <v>0.91435901306990008</v>
      </c>
      <c r="AB27" s="211">
        <f t="shared" si="16"/>
        <v>0.91233812830792804</v>
      </c>
      <c r="AC27" s="211">
        <f t="shared" si="17"/>
        <v>0.91241765471157832</v>
      </c>
      <c r="AD27" s="211">
        <f t="shared" si="17"/>
        <v>0.91428214719041767</v>
      </c>
      <c r="AE27" s="211">
        <f t="shared" ref="AE27" si="23">AE10/AE$15</f>
        <v>0.9146390367722127</v>
      </c>
      <c r="AF27" s="211">
        <f>AF10/AF15</f>
        <v>0.90797549364828722</v>
      </c>
      <c r="AG27" s="212"/>
      <c r="AH27" s="212"/>
      <c r="AI27" s="208"/>
      <c r="AJ27" s="208"/>
      <c r="AK27" s="208"/>
      <c r="AL27" s="208"/>
    </row>
    <row r="28" spans="1:38" x14ac:dyDescent="0.2">
      <c r="A28" s="301" t="s">
        <v>14</v>
      </c>
      <c r="B28" s="130" t="s">
        <v>6</v>
      </c>
      <c r="C28" s="106">
        <f t="shared" si="15"/>
        <v>4.5024955259017879E-3</v>
      </c>
      <c r="D28" s="106">
        <f t="shared" si="16"/>
        <v>4.6159310100284965E-3</v>
      </c>
      <c r="E28" s="106">
        <f t="shared" si="16"/>
        <v>6.5814315359718047E-3</v>
      </c>
      <c r="F28" s="106">
        <f t="shared" si="16"/>
        <v>4.4385712150731864E-3</v>
      </c>
      <c r="G28" s="106">
        <f t="shared" si="16"/>
        <v>3.633290095432866E-3</v>
      </c>
      <c r="H28" s="106">
        <f t="shared" si="16"/>
        <v>5.1348831869990575E-3</v>
      </c>
      <c r="I28" s="106">
        <f t="shared" si="16"/>
        <v>5.1177361502583452E-3</v>
      </c>
      <c r="J28" s="106">
        <f t="shared" si="16"/>
        <v>5.8099740190590771E-3</v>
      </c>
      <c r="K28" s="106">
        <f t="shared" si="16"/>
        <v>6.499792653340903E-3</v>
      </c>
      <c r="L28" s="106">
        <f t="shared" si="16"/>
        <v>5.8031314308569252E-3</v>
      </c>
      <c r="M28" s="106">
        <f t="shared" si="16"/>
        <v>5.3472673189863479E-3</v>
      </c>
      <c r="N28" s="106">
        <f t="shared" si="16"/>
        <v>5.6421878743756777E-3</v>
      </c>
      <c r="O28" s="106">
        <f t="shared" si="16"/>
        <v>5.5713594945748252E-3</v>
      </c>
      <c r="P28" s="106">
        <f t="shared" si="16"/>
        <v>5.250236945689133E-3</v>
      </c>
      <c r="Q28" s="106">
        <f t="shared" si="16"/>
        <v>5.8590926837087127E-3</v>
      </c>
      <c r="R28" s="106">
        <f t="shared" si="16"/>
        <v>6.3608834593556676E-3</v>
      </c>
      <c r="S28" s="106">
        <f t="shared" si="16"/>
        <v>6.6252821154910236E-3</v>
      </c>
      <c r="T28" s="106">
        <f t="shared" si="16"/>
        <v>8.6861666552512339E-3</v>
      </c>
      <c r="U28" s="106">
        <f t="shared" si="16"/>
        <v>8.5396985669937715E-3</v>
      </c>
      <c r="V28" s="106">
        <f t="shared" si="16"/>
        <v>6.8968023907162012E-3</v>
      </c>
      <c r="W28" s="106">
        <f t="shared" si="16"/>
        <v>7.3157888061103037E-3</v>
      </c>
      <c r="X28" s="106">
        <f t="shared" si="16"/>
        <v>7.6338988297549506E-3</v>
      </c>
      <c r="Y28" s="106">
        <f t="shared" si="16"/>
        <v>7.9332186304843667E-3</v>
      </c>
      <c r="Z28" s="106">
        <f t="shared" si="16"/>
        <v>8.0603135809971388E-3</v>
      </c>
      <c r="AA28" s="106">
        <f t="shared" si="16"/>
        <v>1.0066965104547989E-2</v>
      </c>
      <c r="AB28" s="106">
        <f t="shared" si="16"/>
        <v>1.2026009718952407E-2</v>
      </c>
      <c r="AC28" s="106">
        <f t="shared" si="17"/>
        <v>1.3081021955427674E-2</v>
      </c>
      <c r="AD28" s="106">
        <f t="shared" si="17"/>
        <v>1.3842040026084072E-2</v>
      </c>
      <c r="AE28" s="106">
        <f t="shared" ref="AE28" si="24">AE11/AE$15</f>
        <v>1.4619004396794548E-2</v>
      </c>
      <c r="AF28" s="106">
        <f>AF11/AF15</f>
        <v>1.6396449571852271E-2</v>
      </c>
      <c r="AG28" s="167"/>
      <c r="AH28" s="167"/>
      <c r="AI28" s="14"/>
      <c r="AJ28" s="14"/>
      <c r="AK28" s="14"/>
      <c r="AL28" s="14"/>
    </row>
    <row r="29" spans="1:38" x14ac:dyDescent="0.2">
      <c r="A29" s="302"/>
      <c r="B29" s="130" t="s">
        <v>13</v>
      </c>
      <c r="C29" s="106">
        <f t="shared" si="15"/>
        <v>8.2437342253948527E-4</v>
      </c>
      <c r="D29" s="106">
        <f t="shared" si="16"/>
        <v>8.1381581052927387E-4</v>
      </c>
      <c r="E29" s="106">
        <f t="shared" si="16"/>
        <v>1.6832435486899529E-3</v>
      </c>
      <c r="F29" s="106">
        <f t="shared" si="16"/>
        <v>1.5187776684728327E-3</v>
      </c>
      <c r="G29" s="106">
        <f t="shared" si="16"/>
        <v>1.7957679908937891E-3</v>
      </c>
      <c r="H29" s="106">
        <f t="shared" si="16"/>
        <v>1.2245716569407425E-3</v>
      </c>
      <c r="I29" s="106">
        <f t="shared" si="16"/>
        <v>1.1635523970665101E-3</v>
      </c>
      <c r="J29" s="106">
        <f t="shared" si="16"/>
        <v>1.1892153275810016E-3</v>
      </c>
      <c r="K29" s="106">
        <f t="shared" si="16"/>
        <v>1.1880173857381473E-3</v>
      </c>
      <c r="L29" s="106">
        <f t="shared" si="16"/>
        <v>9.9051391216691746E-4</v>
      </c>
      <c r="M29" s="106">
        <f t="shared" si="16"/>
        <v>1.1393521126186162E-3</v>
      </c>
      <c r="N29" s="106">
        <f t="shared" si="16"/>
        <v>9.4319730996310998E-4</v>
      </c>
      <c r="O29" s="106">
        <f t="shared" si="16"/>
        <v>9.9529309157571203E-4</v>
      </c>
      <c r="P29" s="106">
        <f t="shared" si="16"/>
        <v>1.10891466566879E-3</v>
      </c>
      <c r="Q29" s="106">
        <f t="shared" si="16"/>
        <v>1.1166540773819547E-3</v>
      </c>
      <c r="R29" s="106">
        <f t="shared" si="16"/>
        <v>1.1334388121662302E-3</v>
      </c>
      <c r="S29" s="106">
        <f t="shared" si="16"/>
        <v>1.024136528567703E-3</v>
      </c>
      <c r="T29" s="106">
        <f t="shared" si="16"/>
        <v>1.061861421480718E-3</v>
      </c>
      <c r="U29" s="106">
        <f t="shared" si="16"/>
        <v>1.0456716915325181E-3</v>
      </c>
      <c r="V29" s="106">
        <f t="shared" si="16"/>
        <v>8.0320594041608938E-4</v>
      </c>
      <c r="W29" s="106">
        <f t="shared" si="16"/>
        <v>8.273236426005299E-4</v>
      </c>
      <c r="X29" s="106">
        <f t="shared" si="16"/>
        <v>8.5188501484123743E-4</v>
      </c>
      <c r="Y29" s="106">
        <f t="shared" si="16"/>
        <v>7.9698619662960958E-4</v>
      </c>
      <c r="Z29" s="106">
        <f t="shared" si="16"/>
        <v>7.5561114974881415E-4</v>
      </c>
      <c r="AA29" s="106">
        <f t="shared" si="16"/>
        <v>8.5043647603732814E-4</v>
      </c>
      <c r="AB29" s="106">
        <f t="shared" si="16"/>
        <v>8.6521092751423788E-4</v>
      </c>
      <c r="AC29" s="106">
        <f t="shared" si="17"/>
        <v>8.2862905367799315E-4</v>
      </c>
      <c r="AD29" s="106">
        <f t="shared" si="17"/>
        <v>8.8979287782365462E-4</v>
      </c>
      <c r="AE29" s="106">
        <f t="shared" ref="AE29" si="25">AE12/AE$15</f>
        <v>9.7612791691076425E-4</v>
      </c>
      <c r="AF29" s="106">
        <f>AF12/AF15</f>
        <v>9.6231700696470515E-4</v>
      </c>
      <c r="AG29" s="167"/>
      <c r="AH29" s="167"/>
      <c r="AI29" s="14"/>
      <c r="AJ29" s="14"/>
      <c r="AK29" s="14"/>
      <c r="AL29" s="14"/>
    </row>
    <row r="30" spans="1:38" s="209" customFormat="1" x14ac:dyDescent="0.2">
      <c r="A30" s="303"/>
      <c r="B30" s="205" t="s">
        <v>11</v>
      </c>
      <c r="C30" s="211">
        <f t="shared" si="15"/>
        <v>5.3268689484412737E-3</v>
      </c>
      <c r="D30" s="211">
        <f t="shared" si="16"/>
        <v>5.4297468205577702E-3</v>
      </c>
      <c r="E30" s="211">
        <f t="shared" si="16"/>
        <v>8.2646750846617576E-3</v>
      </c>
      <c r="F30" s="211">
        <f t="shared" si="16"/>
        <v>5.9573488835460188E-3</v>
      </c>
      <c r="G30" s="211">
        <f t="shared" si="16"/>
        <v>5.4290580863266547E-3</v>
      </c>
      <c r="H30" s="211">
        <f t="shared" si="16"/>
        <v>6.3594548439398005E-3</v>
      </c>
      <c r="I30" s="211">
        <f t="shared" si="16"/>
        <v>6.281288547324855E-3</v>
      </c>
      <c r="J30" s="211">
        <f t="shared" si="16"/>
        <v>6.999189346640078E-3</v>
      </c>
      <c r="K30" s="211">
        <f t="shared" si="16"/>
        <v>7.6878100390790497E-3</v>
      </c>
      <c r="L30" s="211">
        <f t="shared" si="16"/>
        <v>6.7936453430238429E-3</v>
      </c>
      <c r="M30" s="211">
        <f t="shared" si="16"/>
        <v>6.4866194316049643E-3</v>
      </c>
      <c r="N30" s="211">
        <f t="shared" si="16"/>
        <v>6.5853851843387873E-3</v>
      </c>
      <c r="O30" s="211">
        <f t="shared" si="16"/>
        <v>6.566652586150537E-3</v>
      </c>
      <c r="P30" s="211">
        <f t="shared" si="16"/>
        <v>6.3591516113579239E-3</v>
      </c>
      <c r="Q30" s="211">
        <f t="shared" si="16"/>
        <v>6.9757467610906676E-3</v>
      </c>
      <c r="R30" s="211">
        <f t="shared" si="16"/>
        <v>7.4943222715218982E-3</v>
      </c>
      <c r="S30" s="211">
        <f t="shared" si="16"/>
        <v>7.6494186440587263E-3</v>
      </c>
      <c r="T30" s="211">
        <f t="shared" si="16"/>
        <v>9.748028076731953E-3</v>
      </c>
      <c r="U30" s="211">
        <f t="shared" si="16"/>
        <v>9.5853702585262882E-3</v>
      </c>
      <c r="V30" s="211">
        <f t="shared" si="16"/>
        <v>7.7000083311322904E-3</v>
      </c>
      <c r="W30" s="211">
        <f t="shared" si="16"/>
        <v>8.1431124487108333E-3</v>
      </c>
      <c r="X30" s="211">
        <f t="shared" si="16"/>
        <v>8.4857838445961883E-3</v>
      </c>
      <c r="Y30" s="211">
        <f t="shared" si="16"/>
        <v>8.7302048271139781E-3</v>
      </c>
      <c r="Z30" s="211">
        <f t="shared" si="16"/>
        <v>8.8159247307459544E-3</v>
      </c>
      <c r="AA30" s="211">
        <f t="shared" si="16"/>
        <v>1.0917401580585318E-2</v>
      </c>
      <c r="AB30" s="211">
        <f t="shared" si="16"/>
        <v>1.2891220646466646E-2</v>
      </c>
      <c r="AC30" s="211">
        <f t="shared" si="17"/>
        <v>1.3909651009105668E-2</v>
      </c>
      <c r="AD30" s="211">
        <f t="shared" si="17"/>
        <v>1.4731832903907727E-2</v>
      </c>
      <c r="AE30" s="211">
        <f t="shared" ref="AE30" si="26">AE13/AE$15</f>
        <v>1.5595132313705313E-2</v>
      </c>
      <c r="AF30" s="211">
        <f>AF13/AF15</f>
        <v>1.7358766578816975E-2</v>
      </c>
      <c r="AG30" s="212"/>
      <c r="AH30" s="212"/>
      <c r="AI30" s="208"/>
      <c r="AJ30" s="208"/>
      <c r="AK30" s="208"/>
      <c r="AL30" s="208"/>
    </row>
    <row r="31" spans="1:38" ht="15" customHeight="1" x14ac:dyDescent="0.2">
      <c r="A31" s="327" t="s">
        <v>0</v>
      </c>
      <c r="B31" s="327"/>
      <c r="C31" s="106">
        <f t="shared" si="15"/>
        <v>3.4236343827459034E-2</v>
      </c>
      <c r="D31" s="106">
        <f t="shared" si="16"/>
        <v>3.1468870032880535E-2</v>
      </c>
      <c r="E31" s="106">
        <f t="shared" si="16"/>
        <v>6.6336580413859758E-2</v>
      </c>
      <c r="F31" s="106">
        <f t="shared" si="16"/>
        <v>5.8881694478891668E-2</v>
      </c>
      <c r="G31" s="106">
        <f t="shared" si="16"/>
        <v>6.3530353625257663E-2</v>
      </c>
      <c r="H31" s="106">
        <f t="shared" si="16"/>
        <v>6.5523880981147697E-2</v>
      </c>
      <c r="I31" s="106">
        <f t="shared" si="16"/>
        <v>6.1378548974539406E-2</v>
      </c>
      <c r="J31" s="106">
        <f t="shared" si="16"/>
        <v>6.3881909238455672E-2</v>
      </c>
      <c r="K31" s="106">
        <f t="shared" si="16"/>
        <v>6.5529044566100175E-2</v>
      </c>
      <c r="L31" s="106">
        <f t="shared" si="16"/>
        <v>5.9746645017871677E-2</v>
      </c>
      <c r="M31" s="106">
        <f t="shared" si="16"/>
        <v>5.795389007291301E-2</v>
      </c>
      <c r="N31" s="106">
        <f t="shared" si="16"/>
        <v>5.3584698223132554E-2</v>
      </c>
      <c r="O31" s="106">
        <f t="shared" si="16"/>
        <v>5.1709782138585812E-2</v>
      </c>
      <c r="P31" s="106">
        <f t="shared" si="16"/>
        <v>4.6852362254255799E-2</v>
      </c>
      <c r="Q31" s="106">
        <f t="shared" si="16"/>
        <v>4.8576391179000616E-2</v>
      </c>
      <c r="R31" s="106">
        <f t="shared" si="16"/>
        <v>5.9647130644896802E-2</v>
      </c>
      <c r="S31" s="106">
        <f t="shared" si="16"/>
        <v>5.585620303318832E-2</v>
      </c>
      <c r="T31" s="106">
        <f t="shared" si="16"/>
        <v>5.5575309059941187E-2</v>
      </c>
      <c r="U31" s="106">
        <f t="shared" si="16"/>
        <v>5.449840158337773E-2</v>
      </c>
      <c r="V31" s="106">
        <f t="shared" si="16"/>
        <v>6.0161703421807204E-2</v>
      </c>
      <c r="W31" s="106">
        <f t="shared" si="16"/>
        <v>5.9730934036246665E-2</v>
      </c>
      <c r="X31" s="106">
        <f t="shared" si="16"/>
        <v>6.2320729299041082E-2</v>
      </c>
      <c r="Y31" s="106">
        <f t="shared" si="16"/>
        <v>6.4886278369811048E-2</v>
      </c>
      <c r="Z31" s="106">
        <f t="shared" si="16"/>
        <v>6.7372904995681257E-2</v>
      </c>
      <c r="AA31" s="106">
        <f t="shared" si="16"/>
        <v>7.4723585349514565E-2</v>
      </c>
      <c r="AB31" s="106">
        <f t="shared" si="16"/>
        <v>7.4770651045605263E-2</v>
      </c>
      <c r="AC31" s="106">
        <f t="shared" si="17"/>
        <v>7.3672694279316053E-2</v>
      </c>
      <c r="AD31" s="106">
        <f t="shared" si="17"/>
        <v>7.0986019905674574E-2</v>
      </c>
      <c r="AE31" s="106">
        <f t="shared" ref="AE31" si="27">AE14/AE$15</f>
        <v>6.9765830914082047E-2</v>
      </c>
      <c r="AF31" s="106">
        <f>AF14/AF15</f>
        <v>7.4665739772895867E-2</v>
      </c>
      <c r="AG31" s="167"/>
      <c r="AH31" s="167"/>
      <c r="AI31" s="14"/>
      <c r="AJ31" s="14"/>
      <c r="AK31" s="14"/>
      <c r="AL31" s="14"/>
    </row>
    <row r="32" spans="1:38" s="209" customFormat="1" ht="15" x14ac:dyDescent="0.2">
      <c r="A32" s="321" t="s">
        <v>12</v>
      </c>
      <c r="B32" s="321"/>
      <c r="C32" s="211">
        <f t="shared" si="15"/>
        <v>1</v>
      </c>
      <c r="D32" s="211">
        <f t="shared" si="16"/>
        <v>1</v>
      </c>
      <c r="E32" s="211">
        <f t="shared" si="16"/>
        <v>1</v>
      </c>
      <c r="F32" s="211">
        <f t="shared" si="16"/>
        <v>1</v>
      </c>
      <c r="G32" s="211">
        <f t="shared" si="16"/>
        <v>1</v>
      </c>
      <c r="H32" s="211">
        <f t="shared" si="16"/>
        <v>1</v>
      </c>
      <c r="I32" s="211">
        <f t="shared" si="16"/>
        <v>1</v>
      </c>
      <c r="J32" s="211">
        <f t="shared" si="16"/>
        <v>1</v>
      </c>
      <c r="K32" s="211">
        <f t="shared" si="16"/>
        <v>1</v>
      </c>
      <c r="L32" s="211">
        <f t="shared" si="16"/>
        <v>1</v>
      </c>
      <c r="M32" s="211">
        <f t="shared" si="16"/>
        <v>1</v>
      </c>
      <c r="N32" s="211">
        <f t="shared" si="16"/>
        <v>1</v>
      </c>
      <c r="O32" s="211">
        <f t="shared" si="16"/>
        <v>1</v>
      </c>
      <c r="P32" s="211">
        <f t="shared" si="16"/>
        <v>1</v>
      </c>
      <c r="Q32" s="211">
        <f t="shared" si="16"/>
        <v>1</v>
      </c>
      <c r="R32" s="211">
        <f t="shared" si="16"/>
        <v>1</v>
      </c>
      <c r="S32" s="211">
        <f t="shared" si="16"/>
        <v>1</v>
      </c>
      <c r="T32" s="211">
        <f t="shared" si="16"/>
        <v>1</v>
      </c>
      <c r="U32" s="211">
        <f t="shared" si="16"/>
        <v>1</v>
      </c>
      <c r="V32" s="211">
        <f t="shared" si="16"/>
        <v>1</v>
      </c>
      <c r="W32" s="211">
        <f t="shared" si="16"/>
        <v>1</v>
      </c>
      <c r="X32" s="211">
        <f t="shared" ref="X32:AC32" si="28">X15/X$15</f>
        <v>1</v>
      </c>
      <c r="Y32" s="211">
        <f t="shared" si="28"/>
        <v>1</v>
      </c>
      <c r="Z32" s="211">
        <f t="shared" si="28"/>
        <v>1</v>
      </c>
      <c r="AA32" s="211">
        <f t="shared" si="28"/>
        <v>1</v>
      </c>
      <c r="AB32" s="211">
        <f t="shared" si="28"/>
        <v>1</v>
      </c>
      <c r="AC32" s="211">
        <f t="shared" si="28"/>
        <v>1</v>
      </c>
      <c r="AD32" s="211">
        <f t="shared" ref="AD32" si="29">AD15/AD$15</f>
        <v>1</v>
      </c>
      <c r="AE32" s="211">
        <f t="shared" ref="AE32" si="30">AE15/AE$15</f>
        <v>1</v>
      </c>
      <c r="AF32" s="211">
        <f>AF15/AF15</f>
        <v>1</v>
      </c>
      <c r="AG32" s="212"/>
      <c r="AH32" s="212"/>
      <c r="AI32" s="208"/>
      <c r="AJ32" s="208"/>
      <c r="AK32" s="208"/>
      <c r="AL32" s="208"/>
    </row>
    <row r="33" spans="3:38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3:38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3:38" x14ac:dyDescent="0.2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</sheetData>
  <mergeCells count="15">
    <mergeCell ref="C3:AF3"/>
    <mergeCell ref="C20:AF20"/>
    <mergeCell ref="AH3:AS3"/>
    <mergeCell ref="A11:A13"/>
    <mergeCell ref="A5:A10"/>
    <mergeCell ref="A14:B14"/>
    <mergeCell ref="A3:A4"/>
    <mergeCell ref="B3:B4"/>
    <mergeCell ref="A31:B31"/>
    <mergeCell ref="A22:A27"/>
    <mergeCell ref="A32:B32"/>
    <mergeCell ref="A15:B15"/>
    <mergeCell ref="A20:A21"/>
    <mergeCell ref="B20:B21"/>
    <mergeCell ref="A28:A30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zoomScale="80" zoomScaleNormal="80" workbookViewId="0">
      <pane xSplit="14" ySplit="13" topLeftCell="O14" activePane="bottomRight" state="frozen"/>
      <selection pane="topRight" activeCell="O1" sqref="O1"/>
      <selection pane="bottomLeft" activeCell="A14" sqref="A14"/>
      <selection pane="bottomRight" activeCell="AH27" sqref="AH27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8" width="10.7109375" customWidth="1"/>
    <col min="39" max="42" width="10.42578125" customWidth="1"/>
    <col min="44" max="44" width="10.42578125" customWidth="1"/>
    <col min="45" max="45" width="9.28515625" bestFit="1" customWidth="1"/>
  </cols>
  <sheetData>
    <row r="1" spans="1:45" ht="15.75" x14ac:dyDescent="0.25">
      <c r="A1" s="1" t="s">
        <v>46</v>
      </c>
    </row>
    <row r="3" spans="1:45" ht="14.1" customHeight="1" x14ac:dyDescent="0.2">
      <c r="A3" s="309" t="s">
        <v>1</v>
      </c>
      <c r="B3" s="309" t="s">
        <v>2</v>
      </c>
      <c r="C3" s="309" t="s">
        <v>21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101"/>
      <c r="AH3" s="328" t="s">
        <v>5</v>
      </c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</row>
    <row r="4" spans="1:45" x14ac:dyDescent="0.2">
      <c r="A4" s="309"/>
      <c r="B4" s="309"/>
      <c r="C4" s="143">
        <v>1990</v>
      </c>
      <c r="D4" s="143">
        <v>1991</v>
      </c>
      <c r="E4" s="234">
        <v>1992</v>
      </c>
      <c r="F4" s="234">
        <v>1993</v>
      </c>
      <c r="G4" s="253">
        <v>1994</v>
      </c>
      <c r="H4" s="257">
        <v>1995</v>
      </c>
      <c r="I4" s="257">
        <v>1996</v>
      </c>
      <c r="J4" s="257">
        <v>1997</v>
      </c>
      <c r="K4" s="257">
        <v>1998</v>
      </c>
      <c r="L4" s="257">
        <v>1999</v>
      </c>
      <c r="M4" s="257">
        <v>2000</v>
      </c>
      <c r="N4" s="257">
        <v>2001</v>
      </c>
      <c r="O4" s="257">
        <v>2002</v>
      </c>
      <c r="P4" s="259">
        <v>2003</v>
      </c>
      <c r="Q4" s="259">
        <v>2004</v>
      </c>
      <c r="R4" s="259">
        <v>2005</v>
      </c>
      <c r="S4" s="259">
        <v>2006</v>
      </c>
      <c r="T4" s="259">
        <v>2007</v>
      </c>
      <c r="U4" s="259">
        <v>2008</v>
      </c>
      <c r="V4" s="259">
        <v>2009</v>
      </c>
      <c r="W4" s="259">
        <v>2010</v>
      </c>
      <c r="X4" s="266">
        <v>2011</v>
      </c>
      <c r="Y4" s="266">
        <v>2012</v>
      </c>
      <c r="Z4" s="266">
        <v>2013</v>
      </c>
      <c r="AA4" s="266">
        <v>2014</v>
      </c>
      <c r="AB4" s="266">
        <v>2015</v>
      </c>
      <c r="AC4" s="266">
        <v>2016</v>
      </c>
      <c r="AD4" s="273">
        <v>2017</v>
      </c>
      <c r="AE4" s="290">
        <v>2018</v>
      </c>
      <c r="AF4" s="268">
        <v>2019</v>
      </c>
      <c r="AG4" s="175"/>
      <c r="AH4" s="178" t="s">
        <v>62</v>
      </c>
      <c r="AI4" s="178" t="s">
        <v>58</v>
      </c>
      <c r="AJ4" s="59" t="s">
        <v>56</v>
      </c>
      <c r="AK4" s="47" t="s">
        <v>50</v>
      </c>
      <c r="AL4" s="47" t="s">
        <v>51</v>
      </c>
      <c r="AM4" s="47" t="s">
        <v>23</v>
      </c>
      <c r="AN4" s="47" t="s">
        <v>24</v>
      </c>
      <c r="AO4" s="47" t="s">
        <v>25</v>
      </c>
      <c r="AP4" s="47" t="s">
        <v>52</v>
      </c>
      <c r="AQ4" s="59" t="s">
        <v>57</v>
      </c>
      <c r="AR4" s="179" t="s">
        <v>59</v>
      </c>
      <c r="AS4" s="179" t="s">
        <v>61</v>
      </c>
    </row>
    <row r="5" spans="1:45" ht="24" x14ac:dyDescent="0.2">
      <c r="A5" s="332" t="s">
        <v>3</v>
      </c>
      <c r="B5" s="236" t="s">
        <v>9</v>
      </c>
      <c r="C5" s="252">
        <v>8.0580220260000002E-2</v>
      </c>
      <c r="D5" s="252">
        <v>8.2352064959999999E-2</v>
      </c>
      <c r="E5" s="252">
        <v>4.7638622580000005E-2</v>
      </c>
      <c r="F5" s="252">
        <v>3.5176021240000008E-2</v>
      </c>
      <c r="G5" s="252">
        <v>2.7512341920000006E-2</v>
      </c>
      <c r="H5" s="252">
        <v>2.7994198020000003E-2</v>
      </c>
      <c r="I5" s="252">
        <v>3.5251753080000003E-2</v>
      </c>
      <c r="J5" s="252">
        <v>3.0039430419999999E-2</v>
      </c>
      <c r="K5" s="252">
        <v>2.9472284060000003E-2</v>
      </c>
      <c r="L5" s="252">
        <v>3.5398606680000007E-2</v>
      </c>
      <c r="M5" s="252">
        <v>3.8767080442495751E-2</v>
      </c>
      <c r="N5" s="252">
        <v>4.6501418131254676E-2</v>
      </c>
      <c r="O5" s="252">
        <v>5.0488324628276092E-2</v>
      </c>
      <c r="P5" s="252">
        <v>5.9791502642951383E-2</v>
      </c>
      <c r="Q5" s="252">
        <v>7.0119217091193481E-2</v>
      </c>
      <c r="R5" s="252">
        <v>5.2972923268605865E-2</v>
      </c>
      <c r="S5" s="252">
        <v>5.1623966815172888E-2</v>
      </c>
      <c r="T5" s="252">
        <v>5.4523456956049793E-2</v>
      </c>
      <c r="U5" s="252">
        <v>4.5640795553378473E-2</v>
      </c>
      <c r="V5" s="252">
        <v>4.8693241322279993E-2</v>
      </c>
      <c r="W5" s="222">
        <v>5.732650693384439E-2</v>
      </c>
      <c r="X5" s="252">
        <v>4.964191570345667E-2</v>
      </c>
      <c r="Y5" s="252">
        <v>4.8823107405749439E-2</v>
      </c>
      <c r="Z5" s="252">
        <v>3.8871317049427562E-2</v>
      </c>
      <c r="AA5" s="252">
        <v>3.4070369192469654E-2</v>
      </c>
      <c r="AB5" s="252">
        <v>3.5695117184950415E-2</v>
      </c>
      <c r="AC5" s="252">
        <v>3.1177039404620112E-2</v>
      </c>
      <c r="AD5" s="252">
        <v>3.3803341076545285E-2</v>
      </c>
      <c r="AE5" s="252">
        <v>3.0796282182697358E-2</v>
      </c>
      <c r="AF5" s="222">
        <v>2.9107768510983532E-2</v>
      </c>
      <c r="AG5" s="146"/>
      <c r="AH5" s="111">
        <f t="shared" ref="AH5:AH11" si="0">(AF5-AE5)/AE5</f>
        <v>-5.4828490715106634E-2</v>
      </c>
      <c r="AI5" s="111">
        <f>(AE5-AD5)/AD5</f>
        <v>-8.8957446160089715E-2</v>
      </c>
      <c r="AJ5" s="60">
        <f t="shared" ref="AJ5:AJ11" si="1">(AD5-AC5)/AC5</f>
        <v>8.4238328015712169E-2</v>
      </c>
      <c r="AK5" s="113">
        <f t="shared" ref="AK5:AK11" si="2">(AC5-AB5)/AB5</f>
        <v>-0.12657411255775874</v>
      </c>
      <c r="AL5" s="113">
        <f t="shared" ref="AL5:AL11" si="3">(AC5-AA5)/AA5</f>
        <v>-8.4922173032660767E-2</v>
      </c>
      <c r="AM5" s="113">
        <f t="shared" ref="AM5:AP11" si="4">(Z5-$C5)/$C5</f>
        <v>-0.51760721273774835</v>
      </c>
      <c r="AN5" s="113">
        <f t="shared" si="4"/>
        <v>-0.57718694386118252</v>
      </c>
      <c r="AO5" s="113">
        <f t="shared" si="4"/>
        <v>-0.55702383203003658</v>
      </c>
      <c r="AP5" s="113">
        <f t="shared" si="4"/>
        <v>-0.61309314737507137</v>
      </c>
      <c r="AQ5" s="60">
        <f t="shared" ref="AQ5:AQ11" si="5">(AD5-C5)/C5</f>
        <v>-0.58050076101212578</v>
      </c>
      <c r="AR5" s="123">
        <f>(AE5-C5)/C5</f>
        <v>-0.6178183419785882</v>
      </c>
      <c r="AS5" s="123">
        <f t="shared" ref="AS5:AS11" si="6">(AF5-C5)/C5</f>
        <v>-0.6387727854668992</v>
      </c>
    </row>
    <row r="6" spans="1:45" ht="31.5" customHeight="1" x14ac:dyDescent="0.2">
      <c r="A6" s="333"/>
      <c r="B6" s="236" t="s">
        <v>10</v>
      </c>
      <c r="C6" s="252">
        <v>6.9974980000000004E-3</v>
      </c>
      <c r="D6" s="252">
        <v>7.7835640000000006E-3</v>
      </c>
      <c r="E6" s="65">
        <v>3.88441E-3</v>
      </c>
      <c r="F6" s="252">
        <v>6.1886394999999999E-3</v>
      </c>
      <c r="G6" s="65">
        <v>4.5697000000000003E-3</v>
      </c>
      <c r="H6" s="65">
        <v>9.6725839999999997E-3</v>
      </c>
      <c r="I6" s="65">
        <v>5.8801499999999998E-3</v>
      </c>
      <c r="J6" s="65">
        <v>4.4755699999999999E-3</v>
      </c>
      <c r="K6" s="252">
        <v>5.4363715000000003E-3</v>
      </c>
      <c r="L6" s="65">
        <v>5.8972E-3</v>
      </c>
      <c r="M6" s="252">
        <v>5.2296885000000003E-3</v>
      </c>
      <c r="N6" s="252">
        <v>6.9514805000000009E-3</v>
      </c>
      <c r="O6" s="252">
        <v>7.6171000000000008E-3</v>
      </c>
      <c r="P6" s="252">
        <v>8.1769974999999998E-3</v>
      </c>
      <c r="Q6" s="252">
        <v>9.4507835000000005E-3</v>
      </c>
      <c r="R6" s="252">
        <v>9.6687910750000005E-3</v>
      </c>
      <c r="S6" s="252">
        <v>8.1762525635000003E-3</v>
      </c>
      <c r="T6" s="252">
        <v>5.9322110000000006E-3</v>
      </c>
      <c r="U6" s="252">
        <v>8.8353995000000005E-3</v>
      </c>
      <c r="V6" s="252">
        <v>8.4498895000000001E-3</v>
      </c>
      <c r="W6" s="222">
        <v>8.8726460000000014E-3</v>
      </c>
      <c r="X6" s="252">
        <v>8.3709335000000003E-3</v>
      </c>
      <c r="Y6" s="252">
        <v>8.4139000000000002E-3</v>
      </c>
      <c r="Z6" s="252">
        <v>9.4023249999999996E-3</v>
      </c>
      <c r="AA6" s="252">
        <v>8.2570244999999997E-3</v>
      </c>
      <c r="AB6" s="252">
        <v>8.8544325000000004E-3</v>
      </c>
      <c r="AC6" s="252">
        <v>9.7003204999999999E-3</v>
      </c>
      <c r="AD6" s="252">
        <v>9.8015150000000002E-3</v>
      </c>
      <c r="AE6" s="252">
        <v>9.245047000000001E-3</v>
      </c>
      <c r="AF6" s="109">
        <v>1.0456999999999999E-2</v>
      </c>
      <c r="AG6" s="146"/>
      <c r="AH6" s="111">
        <f t="shared" si="0"/>
        <v>0.1310921404726226</v>
      </c>
      <c r="AI6" s="111">
        <f t="shared" ref="AI6:AI15" si="7">(AE6-AD6)/AD6</f>
        <v>-5.6773672233323032E-2</v>
      </c>
      <c r="AJ6" s="60">
        <f t="shared" si="1"/>
        <v>1.0432077991649901E-2</v>
      </c>
      <c r="AK6" s="113">
        <f t="shared" si="2"/>
        <v>9.5532717652994634E-2</v>
      </c>
      <c r="AL6" s="113">
        <f t="shared" si="3"/>
        <v>0.17479613873012007</v>
      </c>
      <c r="AM6" s="113">
        <f t="shared" si="4"/>
        <v>0.34366955160258694</v>
      </c>
      <c r="AN6" s="113">
        <f t="shared" si="4"/>
        <v>0.17999669310373495</v>
      </c>
      <c r="AO6" s="113">
        <f t="shared" si="4"/>
        <v>0.26537120839477191</v>
      </c>
      <c r="AP6" s="113">
        <f t="shared" si="4"/>
        <v>0.38625555877257833</v>
      </c>
      <c r="AQ6" s="60">
        <f t="shared" si="5"/>
        <v>0.40071708487805208</v>
      </c>
      <c r="AR6" s="123">
        <f t="shared" ref="AR6:AR15" si="8">(AE6-C6)/C6</f>
        <v>0.3211932322095698</v>
      </c>
      <c r="AS6" s="123">
        <f t="shared" si="6"/>
        <v>0.49439128099786506</v>
      </c>
    </row>
    <row r="7" spans="1:45" ht="40.5" customHeight="1" x14ac:dyDescent="0.2">
      <c r="A7" s="333"/>
      <c r="B7" s="236" t="s">
        <v>16</v>
      </c>
      <c r="C7" s="65">
        <v>8.7218660000000003E-2</v>
      </c>
      <c r="D7" s="65">
        <v>0.10064428</v>
      </c>
      <c r="E7" s="65">
        <v>8.9436119999999994E-2</v>
      </c>
      <c r="F7" s="65">
        <v>5.2871099999999997E-2</v>
      </c>
      <c r="G7" s="65">
        <v>5.2664028000000002E-2</v>
      </c>
      <c r="H7" s="65">
        <v>4.3807180000000001E-2</v>
      </c>
      <c r="I7" s="65">
        <v>3.8516500000000002E-2</v>
      </c>
      <c r="J7" s="65">
        <v>3.7564550000000002E-2</v>
      </c>
      <c r="K7" s="65">
        <v>4.2538289999999999E-2</v>
      </c>
      <c r="L7" s="65">
        <v>3.5422691999999999E-2</v>
      </c>
      <c r="M7" s="65">
        <v>2.665559E-2</v>
      </c>
      <c r="N7" s="65">
        <v>2.6070205999999999E-2</v>
      </c>
      <c r="O7" s="65">
        <v>3.353188E-2</v>
      </c>
      <c r="P7" s="65">
        <v>4.2297330000000001E-2</v>
      </c>
      <c r="Q7" s="65">
        <v>3.7661300000000002E-2</v>
      </c>
      <c r="R7" s="65">
        <v>2.8307269999999999E-2</v>
      </c>
      <c r="S7" s="65">
        <v>2.8418970000000002E-2</v>
      </c>
      <c r="T7" s="65">
        <v>2.8088499999999999E-2</v>
      </c>
      <c r="U7" s="65">
        <v>1.55444E-2</v>
      </c>
      <c r="V7" s="65">
        <v>2.07362E-2</v>
      </c>
      <c r="W7" s="173">
        <v>2.4609990000000002E-2</v>
      </c>
      <c r="X7" s="65">
        <v>2.71197E-2</v>
      </c>
      <c r="Y7" s="65">
        <v>2.8712499999999998E-2</v>
      </c>
      <c r="Z7" s="65">
        <v>0.2206659</v>
      </c>
      <c r="AA7" s="65">
        <v>2.2095360000000001E-2</v>
      </c>
      <c r="AB7" s="65">
        <v>1.9991459999999999E-2</v>
      </c>
      <c r="AC7" s="65">
        <v>2.1317292000000002E-2</v>
      </c>
      <c r="AD7" s="65">
        <v>2.166912E-2</v>
      </c>
      <c r="AE7" s="65">
        <v>2.1997659999999999E-2</v>
      </c>
      <c r="AF7" s="109">
        <v>2.0719499999999998E-2</v>
      </c>
      <c r="AG7" s="146"/>
      <c r="AH7" s="111">
        <f t="shared" si="0"/>
        <v>-5.8104362009413747E-2</v>
      </c>
      <c r="AI7" s="111">
        <f t="shared" si="7"/>
        <v>1.5161667848071297E-2</v>
      </c>
      <c r="AJ7" s="60">
        <f t="shared" si="1"/>
        <v>1.6504347737977154E-2</v>
      </c>
      <c r="AK7" s="113">
        <f t="shared" si="2"/>
        <v>6.6319918605244568E-2</v>
      </c>
      <c r="AL7" s="113">
        <f t="shared" si="3"/>
        <v>-3.5214090198123035E-2</v>
      </c>
      <c r="AM7" s="113">
        <f t="shared" si="4"/>
        <v>1.5300308443170303</v>
      </c>
      <c r="AN7" s="113">
        <f t="shared" si="4"/>
        <v>-0.74666705496277963</v>
      </c>
      <c r="AO7" s="113">
        <f t="shared" si="4"/>
        <v>-0.77078918662588947</v>
      </c>
      <c r="AP7" s="113">
        <f t="shared" si="4"/>
        <v>-0.75558794413947661</v>
      </c>
      <c r="AQ7" s="60">
        <f t="shared" si="5"/>
        <v>-0.75155408257820056</v>
      </c>
      <c r="AR7" s="123">
        <f t="shared" si="8"/>
        <v>-0.74778722810004183</v>
      </c>
      <c r="AS7" s="123">
        <f t="shared" si="6"/>
        <v>-0.76244189030191478</v>
      </c>
    </row>
    <row r="8" spans="1:45" ht="24" x14ac:dyDescent="0.2">
      <c r="A8" s="333"/>
      <c r="B8" s="236" t="s">
        <v>17</v>
      </c>
      <c r="C8" s="252">
        <v>2.2415243830800002</v>
      </c>
      <c r="D8" s="252">
        <v>2.3420645313600001</v>
      </c>
      <c r="E8" s="252">
        <v>0.94763426812000007</v>
      </c>
      <c r="F8" s="252">
        <v>1.1063934668800002</v>
      </c>
      <c r="G8" s="252">
        <v>0.97176871052000002</v>
      </c>
      <c r="H8" s="252">
        <v>0.90928578000000004</v>
      </c>
      <c r="I8" s="252">
        <v>1.0528363975600001</v>
      </c>
      <c r="J8" s="252">
        <v>1.0890635263600001</v>
      </c>
      <c r="K8" s="252">
        <v>1.01718186788</v>
      </c>
      <c r="L8" s="252">
        <v>1.0611495703600002</v>
      </c>
      <c r="M8" s="252">
        <v>1.0400881729200002</v>
      </c>
      <c r="N8" s="252">
        <v>1.0612290873200001</v>
      </c>
      <c r="O8" s="252">
        <v>1.0751658816000003</v>
      </c>
      <c r="P8" s="252">
        <v>1.1139003095600004</v>
      </c>
      <c r="Q8" s="252">
        <v>1.1160203008400003</v>
      </c>
      <c r="R8" s="252">
        <v>1.1470067150000005</v>
      </c>
      <c r="S8" s="252">
        <v>1.2325424260400004</v>
      </c>
      <c r="T8" s="252">
        <v>1.2122771900400002</v>
      </c>
      <c r="U8" s="252">
        <v>1.2622903374800001</v>
      </c>
      <c r="V8" s="252">
        <v>1.2633087740000002</v>
      </c>
      <c r="W8" s="222">
        <v>1.31474762624</v>
      </c>
      <c r="X8" s="252">
        <v>1.2977292554800002</v>
      </c>
      <c r="Y8" s="252">
        <v>1.29924046004</v>
      </c>
      <c r="Z8" s="252">
        <v>1.2759647594800001</v>
      </c>
      <c r="AA8" s="252">
        <v>1.16874022684</v>
      </c>
      <c r="AB8" s="252">
        <v>1.0666854404133335</v>
      </c>
      <c r="AC8" s="252">
        <v>1.0771325632666666</v>
      </c>
      <c r="AD8" s="252">
        <v>1.0902648005200002</v>
      </c>
      <c r="AE8" s="252">
        <v>1.0986079865866667</v>
      </c>
      <c r="AF8" s="222">
        <v>1.01757533506152</v>
      </c>
      <c r="AG8" s="146"/>
      <c r="AH8" s="111">
        <f t="shared" si="0"/>
        <v>-7.3759386891872225E-2</v>
      </c>
      <c r="AI8" s="111">
        <f t="shared" si="7"/>
        <v>7.6524400885796167E-3</v>
      </c>
      <c r="AJ8" s="60">
        <f t="shared" si="1"/>
        <v>1.2191848711273627E-2</v>
      </c>
      <c r="AK8" s="113">
        <f t="shared" si="2"/>
        <v>9.7940052967114347E-3</v>
      </c>
      <c r="AL8" s="113">
        <f t="shared" si="3"/>
        <v>-7.8381544050228388E-2</v>
      </c>
      <c r="AM8" s="113">
        <f t="shared" si="4"/>
        <v>-0.43076025890615494</v>
      </c>
      <c r="AN8" s="113">
        <f t="shared" si="4"/>
        <v>-0.47859580040165572</v>
      </c>
      <c r="AO8" s="113">
        <f t="shared" si="4"/>
        <v>-0.52412498901857207</v>
      </c>
      <c r="AP8" s="113">
        <f t="shared" si="4"/>
        <v>-0.51946426664044743</v>
      </c>
      <c r="AQ8" s="60">
        <f t="shared" si="5"/>
        <v>-0.51360564767896677</v>
      </c>
      <c r="AR8" s="123">
        <f t="shared" si="8"/>
        <v>-0.50988354403840663</v>
      </c>
      <c r="AS8" s="123">
        <f t="shared" si="6"/>
        <v>-0.54603423333575107</v>
      </c>
    </row>
    <row r="9" spans="1:45" ht="40.5" customHeight="1" x14ac:dyDescent="0.2">
      <c r="A9" s="333"/>
      <c r="B9" s="236" t="s">
        <v>18</v>
      </c>
      <c r="C9" s="65">
        <v>0.31359395000000001</v>
      </c>
      <c r="D9" s="65">
        <v>0.36652899</v>
      </c>
      <c r="E9" s="65">
        <v>0.19462554300000001</v>
      </c>
      <c r="F9" s="65">
        <v>0.18437139299999999</v>
      </c>
      <c r="G9" s="65">
        <v>1.8007362</v>
      </c>
      <c r="H9" s="252">
        <v>0.15668421762399998</v>
      </c>
      <c r="I9" s="65">
        <v>0.13327369</v>
      </c>
      <c r="J9" s="65">
        <v>8.7868180000000004E-2</v>
      </c>
      <c r="K9" s="65">
        <v>9.9298300000000006E-2</v>
      </c>
      <c r="L9" s="65">
        <v>8.0331330000000006E-2</v>
      </c>
      <c r="M9" s="65">
        <v>0.42885469999999998</v>
      </c>
      <c r="N9" s="65">
        <v>3.9898080000000002E-2</v>
      </c>
      <c r="O9" s="65">
        <v>4.525651E-2</v>
      </c>
      <c r="P9" s="65">
        <v>4.6900280000000003E-2</v>
      </c>
      <c r="Q9" s="65">
        <v>4.256422E-2</v>
      </c>
      <c r="R9" s="65">
        <v>2.460553E-2</v>
      </c>
      <c r="S9" s="65">
        <v>3.015439E-2</v>
      </c>
      <c r="T9" s="65">
        <v>2.869563E-2</v>
      </c>
      <c r="U9" s="65">
        <v>2.5812829999999998E-2</v>
      </c>
      <c r="V9" s="65">
        <v>2.8875000000000001E-2</v>
      </c>
      <c r="W9" s="173">
        <v>2.8161700000000001E-2</v>
      </c>
      <c r="X9" s="65">
        <v>3.1714300000000001E-2</v>
      </c>
      <c r="Y9" s="65">
        <v>2.7182580000000001E-2</v>
      </c>
      <c r="Z9" s="65">
        <v>2.4240540000000001E-2</v>
      </c>
      <c r="AA9" s="65">
        <v>2.2795869999999999E-2</v>
      </c>
      <c r="AB9" s="65">
        <v>9.9396999999999992E-3</v>
      </c>
      <c r="AC9" s="65">
        <v>2.1054130000000001E-2</v>
      </c>
      <c r="AD9" s="65">
        <v>2.3765620000000001E-2</v>
      </c>
      <c r="AE9" s="65">
        <v>2.5169753999999999E-2</v>
      </c>
      <c r="AF9" s="109">
        <v>2.34253E-2</v>
      </c>
      <c r="AG9" s="146"/>
      <c r="AH9" s="111">
        <f t="shared" si="0"/>
        <v>-6.9307550641933155E-2</v>
      </c>
      <c r="AI9" s="111">
        <f t="shared" si="7"/>
        <v>5.9082573902974035E-2</v>
      </c>
      <c r="AJ9" s="60">
        <f t="shared" si="1"/>
        <v>0.12878660861313199</v>
      </c>
      <c r="AK9" s="113">
        <f t="shared" si="2"/>
        <v>1.1181856595269477</v>
      </c>
      <c r="AL9" s="113">
        <f t="shared" si="3"/>
        <v>-7.6405945462928088E-2</v>
      </c>
      <c r="AM9" s="113">
        <f t="shared" si="4"/>
        <v>-0.92270086843193255</v>
      </c>
      <c r="AN9" s="113">
        <f t="shared" si="4"/>
        <v>-0.92730768562339927</v>
      </c>
      <c r="AO9" s="113">
        <f t="shared" si="4"/>
        <v>-0.96830391657747228</v>
      </c>
      <c r="AP9" s="113">
        <f t="shared" si="4"/>
        <v>-0.93286181063123186</v>
      </c>
      <c r="AQ9" s="60">
        <f t="shared" si="5"/>
        <v>-0.924215310914002</v>
      </c>
      <c r="AR9" s="123">
        <f t="shared" si="8"/>
        <v>-0.9197377564203647</v>
      </c>
      <c r="AS9" s="123">
        <f t="shared" si="6"/>
        <v>-0.92530053593189543</v>
      </c>
    </row>
    <row r="10" spans="1:45" x14ac:dyDescent="0.2">
      <c r="A10" s="334"/>
      <c r="B10" s="245" t="s">
        <v>11</v>
      </c>
      <c r="C10" s="66">
        <f t="shared" ref="C10:X10" si="9">C5+C6+C7+C8+C9</f>
        <v>2.7299147113400002</v>
      </c>
      <c r="D10" s="66">
        <f t="shared" si="9"/>
        <v>2.8993734303200003</v>
      </c>
      <c r="E10" s="66">
        <f t="shared" si="9"/>
        <v>1.2832189637</v>
      </c>
      <c r="F10" s="66">
        <f t="shared" si="9"/>
        <v>1.3850006206200001</v>
      </c>
      <c r="G10" s="66">
        <f t="shared" si="9"/>
        <v>2.8572509804399999</v>
      </c>
      <c r="H10" s="263">
        <f>SUM(H5:H9)</f>
        <v>1.147443959644</v>
      </c>
      <c r="I10" s="66">
        <f t="shared" si="9"/>
        <v>1.2657584906400001</v>
      </c>
      <c r="J10" s="66">
        <f t="shared" si="9"/>
        <v>1.2490112567800002</v>
      </c>
      <c r="K10" s="66">
        <f t="shared" si="9"/>
        <v>1.19392711344</v>
      </c>
      <c r="L10" s="66">
        <f t="shared" si="9"/>
        <v>1.2181993990400002</v>
      </c>
      <c r="M10" s="66">
        <f t="shared" si="9"/>
        <v>1.5395952318624959</v>
      </c>
      <c r="N10" s="66">
        <f t="shared" si="9"/>
        <v>1.1806502719512548</v>
      </c>
      <c r="O10" s="66">
        <f t="shared" si="9"/>
        <v>1.2120596962282764</v>
      </c>
      <c r="P10" s="66">
        <f t="shared" si="9"/>
        <v>1.2710664197029518</v>
      </c>
      <c r="Q10" s="66">
        <f t="shared" si="9"/>
        <v>1.2758158214311939</v>
      </c>
      <c r="R10" s="66">
        <f t="shared" si="9"/>
        <v>1.2625612293436064</v>
      </c>
      <c r="S10" s="66">
        <f t="shared" si="9"/>
        <v>1.3509160054186733</v>
      </c>
      <c r="T10" s="66">
        <f t="shared" si="9"/>
        <v>1.32951698799605</v>
      </c>
      <c r="U10" s="66">
        <f t="shared" si="9"/>
        <v>1.3581237625333786</v>
      </c>
      <c r="V10" s="66">
        <f t="shared" si="9"/>
        <v>1.3700631048222802</v>
      </c>
      <c r="W10" s="19">
        <f t="shared" si="9"/>
        <v>1.4337184691738445</v>
      </c>
      <c r="X10" s="66">
        <f t="shared" si="9"/>
        <v>1.4145761046834568</v>
      </c>
      <c r="Y10" s="66">
        <f t="shared" ref="Y10:AE10" si="10">Y5+Y6+Y7+Y8+Y9</f>
        <v>1.4123725474457496</v>
      </c>
      <c r="Z10" s="66">
        <f t="shared" si="10"/>
        <v>1.5691448415294278</v>
      </c>
      <c r="AA10" s="66">
        <f t="shared" si="10"/>
        <v>1.2559588505324697</v>
      </c>
      <c r="AB10" s="66">
        <f t="shared" si="10"/>
        <v>1.1411661500982839</v>
      </c>
      <c r="AC10" s="66">
        <f t="shared" si="10"/>
        <v>1.1603813451712868</v>
      </c>
      <c r="AD10" s="66">
        <f t="shared" si="10"/>
        <v>1.1793043965965455</v>
      </c>
      <c r="AE10" s="66">
        <f t="shared" si="10"/>
        <v>1.185816729769364</v>
      </c>
      <c r="AF10" s="19">
        <f>SUM(AF5+AF6+AF7+AF8+AF9)</f>
        <v>1.1012849035725034</v>
      </c>
      <c r="AG10" s="163"/>
      <c r="AH10" s="115">
        <f t="shared" si="0"/>
        <v>-7.1285742623399886E-2</v>
      </c>
      <c r="AI10" s="115">
        <f t="shared" si="7"/>
        <v>5.5221817128919496E-3</v>
      </c>
      <c r="AJ10" s="56">
        <f t="shared" si="1"/>
        <v>1.6307614306282615E-2</v>
      </c>
      <c r="AK10" s="18">
        <f t="shared" si="2"/>
        <v>1.6838209818393159E-2</v>
      </c>
      <c r="AL10" s="18">
        <f t="shared" si="3"/>
        <v>-7.6099233124287777E-2</v>
      </c>
      <c r="AM10" s="18">
        <f t="shared" si="4"/>
        <v>-0.42520371240491955</v>
      </c>
      <c r="AN10" s="18">
        <f t="shared" si="4"/>
        <v>-0.53992743974189128</v>
      </c>
      <c r="AO10" s="18">
        <f t="shared" si="4"/>
        <v>-0.58197736165239622</v>
      </c>
      <c r="AP10" s="18">
        <f t="shared" si="4"/>
        <v>-0.574938608759061</v>
      </c>
      <c r="AQ10" s="56">
        <f t="shared" si="5"/>
        <v>-0.56800687153421192</v>
      </c>
      <c r="AR10" s="124">
        <f t="shared" si="8"/>
        <v>-0.56562132698010315</v>
      </c>
      <c r="AS10" s="124">
        <f t="shared" si="6"/>
        <v>-0.59658633326609345</v>
      </c>
    </row>
    <row r="11" spans="1:45" ht="20.45" customHeight="1" x14ac:dyDescent="0.2">
      <c r="A11" s="301" t="s">
        <v>14</v>
      </c>
      <c r="B11" s="236" t="s">
        <v>6</v>
      </c>
      <c r="C11" s="65">
        <v>2.659388E-2</v>
      </c>
      <c r="D11" s="65">
        <v>2.7845479999999999E-2</v>
      </c>
      <c r="E11" s="65">
        <v>1.8935790000000001E-2</v>
      </c>
      <c r="F11" s="65">
        <v>1.3598890000000001E-2</v>
      </c>
      <c r="G11" s="65">
        <v>9.5227929999999999E-3</v>
      </c>
      <c r="H11" s="65">
        <v>1.238423E-2</v>
      </c>
      <c r="I11" s="65">
        <v>1.3439400000000001E-2</v>
      </c>
      <c r="J11" s="65">
        <v>1.6026229999999999E-2</v>
      </c>
      <c r="K11" s="65">
        <v>1.7673270000000001E-2</v>
      </c>
      <c r="L11" s="65">
        <v>1.7128270000000001E-2</v>
      </c>
      <c r="M11" s="65">
        <v>1.5534070000000001E-2</v>
      </c>
      <c r="N11" s="65">
        <v>1.71504E-2</v>
      </c>
      <c r="O11" s="65">
        <v>1.750902E-2</v>
      </c>
      <c r="P11" s="65">
        <v>1.7344399999999999E-2</v>
      </c>
      <c r="Q11" s="65">
        <v>1.9822670000000001E-2</v>
      </c>
      <c r="R11" s="65">
        <v>2.1359699999999999E-2</v>
      </c>
      <c r="S11" s="65">
        <v>2.3598830000000001E-2</v>
      </c>
      <c r="T11" s="65">
        <v>3.0119670000000001E-2</v>
      </c>
      <c r="U11" s="65">
        <v>3.0700100000000001E-2</v>
      </c>
      <c r="V11" s="65">
        <v>2.484724E-2</v>
      </c>
      <c r="W11" s="173">
        <v>2.7407850000000001E-2</v>
      </c>
      <c r="X11" s="65">
        <v>2.84791E-2</v>
      </c>
      <c r="Y11" s="65">
        <v>2.9452699999999998E-2</v>
      </c>
      <c r="Z11" s="65">
        <v>2.879135E-2</v>
      </c>
      <c r="AA11" s="65">
        <v>3.3666000000000001E-2</v>
      </c>
      <c r="AB11" s="65">
        <v>3.6713160000000002E-2</v>
      </c>
      <c r="AC11" s="65">
        <v>3.9774919999999998E-2</v>
      </c>
      <c r="AD11" s="65">
        <v>4.261508E-2</v>
      </c>
      <c r="AE11" s="65">
        <v>4.5573452E-2</v>
      </c>
      <c r="AF11" s="109">
        <v>4.8077250000000002E-2</v>
      </c>
      <c r="AG11" s="146"/>
      <c r="AH11" s="111">
        <f t="shared" si="0"/>
        <v>5.4939836464439902E-2</v>
      </c>
      <c r="AI11" s="111">
        <f t="shared" si="7"/>
        <v>6.9420777809169915E-2</v>
      </c>
      <c r="AJ11" s="60">
        <f t="shared" si="1"/>
        <v>7.1405800439070688E-2</v>
      </c>
      <c r="AK11" s="113">
        <f t="shared" si="2"/>
        <v>8.3396798314282844E-2</v>
      </c>
      <c r="AL11" s="113">
        <f t="shared" si="3"/>
        <v>0.18145666250816839</v>
      </c>
      <c r="AM11" s="113">
        <f t="shared" si="4"/>
        <v>8.2630665401212611E-2</v>
      </c>
      <c r="AN11" s="113">
        <f t="shared" si="4"/>
        <v>0.26593035690918365</v>
      </c>
      <c r="AO11" s="113">
        <f t="shared" si="4"/>
        <v>0.38051160642975007</v>
      </c>
      <c r="AP11" s="113">
        <f t="shared" si="4"/>
        <v>0.49564185444169856</v>
      </c>
      <c r="AQ11" s="60">
        <f t="shared" si="5"/>
        <v>0.60243935822828409</v>
      </c>
      <c r="AR11" s="123">
        <f t="shared" si="8"/>
        <v>0.71368194486851866</v>
      </c>
      <c r="AS11" s="123">
        <f t="shared" si="6"/>
        <v>0.80783135067165834</v>
      </c>
    </row>
    <row r="12" spans="1:45" ht="20.45" customHeight="1" x14ac:dyDescent="0.2">
      <c r="A12" s="302"/>
      <c r="B12" s="236" t="s">
        <v>13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08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10">
        <v>0</v>
      </c>
      <c r="AF12" s="109">
        <v>0</v>
      </c>
      <c r="AG12" s="146"/>
      <c r="AH12" s="111">
        <v>0</v>
      </c>
      <c r="AI12" s="111">
        <v>0</v>
      </c>
      <c r="AJ12" s="60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60">
        <v>0</v>
      </c>
      <c r="AR12" s="123">
        <v>0</v>
      </c>
      <c r="AS12" s="123">
        <v>0</v>
      </c>
    </row>
    <row r="13" spans="1:45" s="6" customFormat="1" ht="22.15" customHeight="1" x14ac:dyDescent="0.2">
      <c r="A13" s="303"/>
      <c r="B13" s="245" t="s">
        <v>11</v>
      </c>
      <c r="C13" s="66">
        <f t="shared" ref="C13:Y13" si="11">C11+C12</f>
        <v>2.659388E-2</v>
      </c>
      <c r="D13" s="66">
        <f t="shared" si="11"/>
        <v>2.7845479999999999E-2</v>
      </c>
      <c r="E13" s="66">
        <f t="shared" si="11"/>
        <v>1.8935790000000001E-2</v>
      </c>
      <c r="F13" s="66">
        <f t="shared" si="11"/>
        <v>1.3598890000000001E-2</v>
      </c>
      <c r="G13" s="66">
        <f t="shared" si="11"/>
        <v>9.5227929999999999E-3</v>
      </c>
      <c r="H13" s="66">
        <f t="shared" si="11"/>
        <v>1.238423E-2</v>
      </c>
      <c r="I13" s="66">
        <f t="shared" si="11"/>
        <v>1.3439400000000001E-2</v>
      </c>
      <c r="J13" s="66">
        <f t="shared" si="11"/>
        <v>1.6026229999999999E-2</v>
      </c>
      <c r="K13" s="66">
        <f t="shared" si="11"/>
        <v>1.7673270000000001E-2</v>
      </c>
      <c r="L13" s="66">
        <f t="shared" si="11"/>
        <v>1.7128270000000001E-2</v>
      </c>
      <c r="M13" s="66">
        <f t="shared" si="11"/>
        <v>1.5534070000000001E-2</v>
      </c>
      <c r="N13" s="66">
        <f t="shared" si="11"/>
        <v>1.71504E-2</v>
      </c>
      <c r="O13" s="66">
        <f t="shared" si="11"/>
        <v>1.750902E-2</v>
      </c>
      <c r="P13" s="66">
        <f t="shared" si="11"/>
        <v>1.7344399999999999E-2</v>
      </c>
      <c r="Q13" s="66">
        <f t="shared" si="11"/>
        <v>1.9822670000000001E-2</v>
      </c>
      <c r="R13" s="66">
        <f t="shared" si="11"/>
        <v>2.1359699999999999E-2</v>
      </c>
      <c r="S13" s="66">
        <f t="shared" si="11"/>
        <v>2.3598830000000001E-2</v>
      </c>
      <c r="T13" s="66">
        <f t="shared" si="11"/>
        <v>3.0119670000000001E-2</v>
      </c>
      <c r="U13" s="66">
        <f t="shared" si="11"/>
        <v>3.0700100000000001E-2</v>
      </c>
      <c r="V13" s="66">
        <f t="shared" si="11"/>
        <v>2.484724E-2</v>
      </c>
      <c r="W13" s="19">
        <f t="shared" si="11"/>
        <v>2.7407850000000001E-2</v>
      </c>
      <c r="X13" s="66">
        <f t="shared" si="11"/>
        <v>2.84791E-2</v>
      </c>
      <c r="Y13" s="66">
        <f t="shared" si="11"/>
        <v>2.9452699999999998E-2</v>
      </c>
      <c r="Z13" s="66">
        <f t="shared" ref="Z13:AE13" si="12">Z11+Z12</f>
        <v>2.879135E-2</v>
      </c>
      <c r="AA13" s="66">
        <f t="shared" si="12"/>
        <v>3.3666000000000001E-2</v>
      </c>
      <c r="AB13" s="66">
        <f t="shared" si="12"/>
        <v>3.6713160000000002E-2</v>
      </c>
      <c r="AC13" s="66">
        <f t="shared" si="12"/>
        <v>3.9774919999999998E-2</v>
      </c>
      <c r="AD13" s="66">
        <f t="shared" si="12"/>
        <v>4.261508E-2</v>
      </c>
      <c r="AE13" s="66">
        <f t="shared" si="12"/>
        <v>4.5573452E-2</v>
      </c>
      <c r="AF13" s="19">
        <f>SUM(AF11+AF12)</f>
        <v>4.8077250000000002E-2</v>
      </c>
      <c r="AG13" s="163"/>
      <c r="AH13" s="115">
        <f>(AF13-AE13)/AE13</f>
        <v>5.4939836464439902E-2</v>
      </c>
      <c r="AI13" s="115">
        <f t="shared" si="7"/>
        <v>6.9420777809169915E-2</v>
      </c>
      <c r="AJ13" s="56">
        <f>(AD13-AC13)/AC13</f>
        <v>7.1405800439070688E-2</v>
      </c>
      <c r="AK13" s="18">
        <f>(AC13-AB13)/AB13</f>
        <v>8.3396798314282844E-2</v>
      </c>
      <c r="AL13" s="18">
        <f>(AC13-AA13)/AA13</f>
        <v>0.18145666250816839</v>
      </c>
      <c r="AM13" s="18">
        <f t="shared" ref="AM13:AP15" si="13">(Z13-$C13)/$C13</f>
        <v>8.2630665401212611E-2</v>
      </c>
      <c r="AN13" s="18">
        <f t="shared" si="13"/>
        <v>0.26593035690918365</v>
      </c>
      <c r="AO13" s="18">
        <f t="shared" si="13"/>
        <v>0.38051160642975007</v>
      </c>
      <c r="AP13" s="18">
        <f t="shared" si="13"/>
        <v>0.49564185444169856</v>
      </c>
      <c r="AQ13" s="56">
        <f>(AD13-C13)/C13</f>
        <v>0.60243935822828409</v>
      </c>
      <c r="AR13" s="124">
        <f t="shared" si="8"/>
        <v>0.71368194486851866</v>
      </c>
      <c r="AS13" s="124">
        <f>(AF13-C13)/C13</f>
        <v>0.80783135067165834</v>
      </c>
    </row>
    <row r="14" spans="1:45" x14ac:dyDescent="0.2">
      <c r="A14" s="335" t="s">
        <v>0</v>
      </c>
      <c r="B14" s="336"/>
      <c r="C14" s="65">
        <v>0.29831829999999998</v>
      </c>
      <c r="D14" s="65">
        <v>0.28953518</v>
      </c>
      <c r="E14" s="65">
        <v>0.28061000000000003</v>
      </c>
      <c r="F14" s="65">
        <v>0.27138746000000002</v>
      </c>
      <c r="G14" s="65">
        <v>0.26276005000000002</v>
      </c>
      <c r="H14" s="252">
        <v>0.25407605599999999</v>
      </c>
      <c r="I14" s="252">
        <v>0.26074551199999996</v>
      </c>
      <c r="J14" s="252">
        <v>0.27247300799999991</v>
      </c>
      <c r="K14" s="252">
        <v>0.26652902999999994</v>
      </c>
      <c r="L14" s="252">
        <v>0.24678350400000001</v>
      </c>
      <c r="M14" s="252">
        <v>0.22685905799999997</v>
      </c>
      <c r="N14" s="252">
        <v>0.21396559999999998</v>
      </c>
      <c r="O14" s="252">
        <v>0.21128691199999999</v>
      </c>
      <c r="P14" s="252">
        <v>0.19923309999999997</v>
      </c>
      <c r="Q14" s="252">
        <v>0.20769530599999997</v>
      </c>
      <c r="R14" s="252">
        <v>0.25393206800000001</v>
      </c>
      <c r="S14" s="252">
        <v>0.25388407199999996</v>
      </c>
      <c r="T14" s="252">
        <v>0.24942115400000001</v>
      </c>
      <c r="U14" s="252">
        <v>0.25205127799999999</v>
      </c>
      <c r="V14" s="252">
        <v>0.28002797599999996</v>
      </c>
      <c r="W14" s="222">
        <v>0.28928595000000001</v>
      </c>
      <c r="X14" s="252">
        <v>0.29942219400000003</v>
      </c>
      <c r="Y14" s="252">
        <v>0.31303232599999992</v>
      </c>
      <c r="Z14" s="252">
        <v>0.31652481599999999</v>
      </c>
      <c r="AA14" s="252">
        <v>0.32576645999999992</v>
      </c>
      <c r="AB14" s="252">
        <v>0.29983796999999995</v>
      </c>
      <c r="AC14" s="252">
        <v>0.29868308399999999</v>
      </c>
      <c r="AD14" s="252">
        <v>0.29224054400000005</v>
      </c>
      <c r="AE14" s="252">
        <v>0.28907820400000001</v>
      </c>
      <c r="AF14" s="222">
        <v>0.28907820400000001</v>
      </c>
      <c r="AG14" s="146"/>
      <c r="AH14" s="111">
        <f>(AF14-AE14)/AE14</f>
        <v>0</v>
      </c>
      <c r="AI14" s="111">
        <f t="shared" si="7"/>
        <v>-1.082101736027442E-2</v>
      </c>
      <c r="AJ14" s="60">
        <f>(AD14-AC14)/AC14</f>
        <v>-2.1569818798308448E-2</v>
      </c>
      <c r="AK14" s="113">
        <f>(AC14-AB14)/AB14</f>
        <v>-3.851700303333718E-3</v>
      </c>
      <c r="AL14" s="113">
        <f>(AC14-AA14)/AA14</f>
        <v>-8.3137398490931033E-2</v>
      </c>
      <c r="AM14" s="113">
        <f t="shared" si="13"/>
        <v>6.1030503324804433E-2</v>
      </c>
      <c r="AN14" s="113">
        <f t="shared" si="13"/>
        <v>9.2009642050118773E-2</v>
      </c>
      <c r="AO14" s="113">
        <f t="shared" si="13"/>
        <v>5.0941226200336117E-3</v>
      </c>
      <c r="AP14" s="113">
        <f t="shared" si="13"/>
        <v>1.2228012830590913E-3</v>
      </c>
      <c r="AQ14" s="60">
        <f>(AD14-C14)/C14</f>
        <v>-2.0373393117351282E-2</v>
      </c>
      <c r="AR14" s="123">
        <f t="shared" si="8"/>
        <v>-3.097394963701515E-2</v>
      </c>
      <c r="AS14" s="123">
        <f>(AF14-C14)/C14</f>
        <v>-3.097394963701515E-2</v>
      </c>
    </row>
    <row r="15" spans="1:45" ht="16.5" thickBot="1" x14ac:dyDescent="0.25">
      <c r="A15" s="331" t="s">
        <v>12</v>
      </c>
      <c r="B15" s="331"/>
      <c r="C15" s="36">
        <f t="shared" ref="C15:K15" si="14">C5+C6+C7+C8+C9+C11+C12+C14</f>
        <v>3.0548268913400003</v>
      </c>
      <c r="D15" s="36">
        <f t="shared" si="14"/>
        <v>3.2167540903200003</v>
      </c>
      <c r="E15" s="36">
        <f t="shared" si="14"/>
        <v>1.5827647537</v>
      </c>
      <c r="F15" s="36">
        <f t="shared" si="14"/>
        <v>1.6699869706200001</v>
      </c>
      <c r="G15" s="36">
        <f t="shared" si="14"/>
        <v>3.1295338234400001</v>
      </c>
      <c r="H15" s="262">
        <f t="shared" si="14"/>
        <v>1.4139042456440001</v>
      </c>
      <c r="I15" s="262">
        <f t="shared" si="14"/>
        <v>1.5399434026400001</v>
      </c>
      <c r="J15" s="262">
        <f t="shared" si="14"/>
        <v>1.5375104947800002</v>
      </c>
      <c r="K15" s="262">
        <f t="shared" si="14"/>
        <v>1.47812941344</v>
      </c>
      <c r="L15" s="262">
        <f t="shared" ref="L15:AE15" si="15">L5+L6+L7+L8+L9+L11+L12+L14</f>
        <v>1.4821111730400001</v>
      </c>
      <c r="M15" s="262">
        <f t="shared" si="15"/>
        <v>1.7819883598624959</v>
      </c>
      <c r="N15" s="262">
        <f t="shared" si="15"/>
        <v>1.4117662719512549</v>
      </c>
      <c r="O15" s="262">
        <f t="shared" si="15"/>
        <v>1.4408556282282765</v>
      </c>
      <c r="P15" s="262">
        <f t="shared" si="15"/>
        <v>1.4876439197029518</v>
      </c>
      <c r="Q15" s="262">
        <f t="shared" si="15"/>
        <v>1.5033337974311938</v>
      </c>
      <c r="R15" s="262">
        <f t="shared" si="15"/>
        <v>1.5378529973436064</v>
      </c>
      <c r="S15" s="262">
        <f t="shared" si="15"/>
        <v>1.6283989074186733</v>
      </c>
      <c r="T15" s="262">
        <f t="shared" si="15"/>
        <v>1.6090578119960499</v>
      </c>
      <c r="U15" s="262">
        <f t="shared" si="15"/>
        <v>1.6408751405333786</v>
      </c>
      <c r="V15" s="255">
        <f t="shared" si="15"/>
        <v>1.6749383208222801</v>
      </c>
      <c r="W15" s="262">
        <f t="shared" si="15"/>
        <v>1.7504122691738444</v>
      </c>
      <c r="X15" s="262">
        <f t="shared" si="15"/>
        <v>1.742477398683457</v>
      </c>
      <c r="Y15" s="262">
        <f t="shared" si="15"/>
        <v>1.7548575734457494</v>
      </c>
      <c r="Z15" s="262">
        <f t="shared" si="15"/>
        <v>1.9144610075294279</v>
      </c>
      <c r="AA15" s="262">
        <f t="shared" si="15"/>
        <v>1.6153913105324695</v>
      </c>
      <c r="AB15" s="262">
        <f t="shared" si="15"/>
        <v>1.4777172800982838</v>
      </c>
      <c r="AC15" s="262">
        <f t="shared" si="15"/>
        <v>1.4988393491712868</v>
      </c>
      <c r="AD15" s="262">
        <f t="shared" si="15"/>
        <v>1.5141600205965455</v>
      </c>
      <c r="AE15" s="291">
        <f t="shared" si="15"/>
        <v>1.5204683857693639</v>
      </c>
      <c r="AF15" s="294">
        <f>SUM(AF10+AF13+AF14)</f>
        <v>1.4384403575725033</v>
      </c>
      <c r="AG15" s="176"/>
      <c r="AH15" s="85">
        <f>(AF15-AE15)/AE15</f>
        <v>-5.3949183662476516E-2</v>
      </c>
      <c r="AI15" s="85">
        <f t="shared" si="7"/>
        <v>4.1662473496909876E-3</v>
      </c>
      <c r="AJ15" s="89">
        <f>(AD15-AC15)/AC15</f>
        <v>1.02216901589417E-2</v>
      </c>
      <c r="AK15" s="88">
        <f>(AC15-AB15)/AB15</f>
        <v>1.4293714607978406E-2</v>
      </c>
      <c r="AL15" s="88">
        <f>(AC15-AA15)/AA15</f>
        <v>-7.2150915138180713E-2</v>
      </c>
      <c r="AM15" s="88">
        <f t="shared" si="13"/>
        <v>-0.37329967437544415</v>
      </c>
      <c r="AN15" s="88">
        <f t="shared" si="13"/>
        <v>-0.47120037632512857</v>
      </c>
      <c r="AO15" s="88">
        <f t="shared" si="13"/>
        <v>-0.51626807912179828</v>
      </c>
      <c r="AP15" s="88">
        <f t="shared" si="13"/>
        <v>-0.50935375309799613</v>
      </c>
      <c r="AQ15" s="89">
        <f>(AD15-C15)/C15</f>
        <v>-0.50433851918451622</v>
      </c>
      <c r="AR15" s="90">
        <f t="shared" si="8"/>
        <v>-0.50227347085372476</v>
      </c>
      <c r="AS15" s="90">
        <f>(AF15-C15)/C15</f>
        <v>-0.5291254107883242</v>
      </c>
    </row>
    <row r="16" spans="1:45" x14ac:dyDescent="0.2">
      <c r="A16" s="42" t="s">
        <v>22</v>
      </c>
      <c r="B16" s="14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79"/>
      <c r="AF16" s="79"/>
      <c r="AG16" s="79"/>
      <c r="AH16" s="79"/>
      <c r="AI16" s="43"/>
      <c r="AJ16" s="43"/>
      <c r="AK16" s="43"/>
      <c r="AL16" s="44"/>
    </row>
    <row r="17" spans="1:38" x14ac:dyDescent="0.2">
      <c r="A17" s="40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5.75" x14ac:dyDescent="0.2">
      <c r="A18" s="35" t="s">
        <v>47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x14ac:dyDescent="0.2">
      <c r="A19" s="40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5" customHeight="1" x14ac:dyDescent="0.2">
      <c r="A20" s="309" t="s">
        <v>1</v>
      </c>
      <c r="B20" s="309" t="s">
        <v>2</v>
      </c>
      <c r="C20" s="309" t="s">
        <v>8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152"/>
      <c r="AH20" s="152"/>
      <c r="AI20" s="41"/>
      <c r="AJ20" s="41"/>
      <c r="AK20" s="41"/>
      <c r="AL20" s="41"/>
    </row>
    <row r="21" spans="1:38" x14ac:dyDescent="0.2">
      <c r="A21" s="309"/>
      <c r="B21" s="309"/>
      <c r="C21" s="97">
        <v>1990</v>
      </c>
      <c r="D21" s="97">
        <v>1991</v>
      </c>
      <c r="E21" s="97">
        <v>1992</v>
      </c>
      <c r="F21" s="97">
        <v>1993</v>
      </c>
      <c r="G21" s="97">
        <v>1994</v>
      </c>
      <c r="H21" s="97">
        <v>1995</v>
      </c>
      <c r="I21" s="97">
        <v>1996</v>
      </c>
      <c r="J21" s="97">
        <v>1997</v>
      </c>
      <c r="K21" s="97">
        <v>1998</v>
      </c>
      <c r="L21" s="97">
        <v>1999</v>
      </c>
      <c r="M21" s="97">
        <v>2000</v>
      </c>
      <c r="N21" s="97">
        <v>2001</v>
      </c>
      <c r="O21" s="97">
        <v>2002</v>
      </c>
      <c r="P21" s="97">
        <v>2003</v>
      </c>
      <c r="Q21" s="97">
        <v>2004</v>
      </c>
      <c r="R21" s="97">
        <v>2005</v>
      </c>
      <c r="S21" s="97">
        <v>2006</v>
      </c>
      <c r="T21" s="97">
        <v>2007</v>
      </c>
      <c r="U21" s="97">
        <v>2008</v>
      </c>
      <c r="V21" s="97">
        <v>2009</v>
      </c>
      <c r="W21" s="97">
        <v>2010</v>
      </c>
      <c r="X21" s="97">
        <v>2011</v>
      </c>
      <c r="Y21" s="97">
        <v>2012</v>
      </c>
      <c r="Z21" s="97">
        <v>2013</v>
      </c>
      <c r="AA21" s="97">
        <v>2014</v>
      </c>
      <c r="AB21" s="97">
        <v>2015</v>
      </c>
      <c r="AC21" s="97">
        <v>2016</v>
      </c>
      <c r="AD21" s="98">
        <v>2017</v>
      </c>
      <c r="AE21" s="98">
        <v>2018</v>
      </c>
      <c r="AF21" s="119">
        <v>2019</v>
      </c>
      <c r="AG21" s="177"/>
      <c r="AH21" s="177"/>
      <c r="AI21" s="41"/>
      <c r="AJ21" s="41"/>
      <c r="AK21" s="41"/>
      <c r="AL21" s="41"/>
    </row>
    <row r="22" spans="1:38" x14ac:dyDescent="0.2">
      <c r="A22" s="332" t="s">
        <v>3</v>
      </c>
      <c r="B22" s="34" t="s">
        <v>9</v>
      </c>
      <c r="C22" s="113">
        <f t="shared" ref="C22:C32" si="16">C5/C$15</f>
        <v>2.6377998860895674E-2</v>
      </c>
      <c r="D22" s="113">
        <f t="shared" ref="D22:AB32" si="17">D5/D$15</f>
        <v>2.5600982433757528E-2</v>
      </c>
      <c r="E22" s="113">
        <f t="shared" si="17"/>
        <v>3.0098359512136009E-2</v>
      </c>
      <c r="F22" s="113">
        <f t="shared" si="17"/>
        <v>2.1063650111557784E-2</v>
      </c>
      <c r="G22" s="113">
        <f t="shared" si="17"/>
        <v>8.7911949421777755E-3</v>
      </c>
      <c r="H22" s="113">
        <f t="shared" si="17"/>
        <v>1.9799217737866897E-2</v>
      </c>
      <c r="I22" s="113">
        <f t="shared" si="17"/>
        <v>2.2891590054261866E-2</v>
      </c>
      <c r="J22" s="113">
        <f t="shared" si="17"/>
        <v>1.953770756166337E-2</v>
      </c>
      <c r="K22" s="113">
        <f t="shared" si="17"/>
        <v>1.9938906425933413E-2</v>
      </c>
      <c r="L22" s="113">
        <f t="shared" si="17"/>
        <v>2.3883907849768737E-2</v>
      </c>
      <c r="M22" s="113">
        <f t="shared" si="17"/>
        <v>2.1754957167894825E-2</v>
      </c>
      <c r="N22" s="113">
        <f t="shared" si="17"/>
        <v>3.293846797103555E-2</v>
      </c>
      <c r="O22" s="113">
        <f t="shared" si="17"/>
        <v>3.5040515953953133E-2</v>
      </c>
      <c r="P22" s="113">
        <f t="shared" si="17"/>
        <v>4.0192079469454196E-2</v>
      </c>
      <c r="Q22" s="113">
        <f t="shared" si="17"/>
        <v>4.6642480340034244E-2</v>
      </c>
      <c r="R22" s="113">
        <f t="shared" si="17"/>
        <v>3.4446025309381373E-2</v>
      </c>
      <c r="S22" s="113">
        <f t="shared" si="17"/>
        <v>3.1702285342973389E-2</v>
      </c>
      <c r="T22" s="113">
        <f t="shared" si="17"/>
        <v>3.3885331247615634E-2</v>
      </c>
      <c r="U22" s="113">
        <f t="shared" si="17"/>
        <v>2.7814910730223262E-2</v>
      </c>
      <c r="V22" s="113">
        <f t="shared" si="17"/>
        <v>2.9071662351348521E-2</v>
      </c>
      <c r="W22" s="113">
        <f t="shared" si="17"/>
        <v>3.2750288571104007E-2</v>
      </c>
      <c r="X22" s="113">
        <f t="shared" si="17"/>
        <v>2.8489273801177578E-2</v>
      </c>
      <c r="Y22" s="113">
        <f t="shared" si="17"/>
        <v>2.7821692281204825E-2</v>
      </c>
      <c r="Z22" s="113">
        <f t="shared" si="17"/>
        <v>2.0304052627110013E-2</v>
      </c>
      <c r="AA22" s="113">
        <f t="shared" si="17"/>
        <v>2.1091093514202009E-2</v>
      </c>
      <c r="AB22" s="113">
        <f t="shared" si="17"/>
        <v>2.4155579464142363E-2</v>
      </c>
      <c r="AC22" s="113">
        <f t="shared" ref="AC22:AD31" si="18">AC5/AC$15</f>
        <v>2.0800787904226025E-2</v>
      </c>
      <c r="AD22" s="113">
        <f t="shared" si="18"/>
        <v>2.2324814165432472E-2</v>
      </c>
      <c r="AE22" s="113">
        <f>AE5/AE$15</f>
        <v>2.0254470576916532E-2</v>
      </c>
      <c r="AF22" s="113">
        <f>AF5/AF15</f>
        <v>2.0235645056640023E-2</v>
      </c>
      <c r="AG22" s="154"/>
      <c r="AH22" s="154"/>
      <c r="AI22" s="41"/>
      <c r="AJ22" s="41"/>
      <c r="AK22" s="41"/>
      <c r="AL22" s="41"/>
    </row>
    <row r="23" spans="1:38" ht="22.5" x14ac:dyDescent="0.2">
      <c r="A23" s="333"/>
      <c r="B23" s="34" t="s">
        <v>10</v>
      </c>
      <c r="C23" s="113">
        <f t="shared" si="16"/>
        <v>2.2906365070429727E-3</v>
      </c>
      <c r="D23" s="113">
        <f t="shared" ref="D23:R23" si="19">D6/D$15</f>
        <v>2.4196950657256171E-3</v>
      </c>
      <c r="E23" s="113">
        <f t="shared" si="19"/>
        <v>2.4541928867947596E-3</v>
      </c>
      <c r="F23" s="113">
        <f t="shared" si="19"/>
        <v>3.7058010684373199E-3</v>
      </c>
      <c r="G23" s="113">
        <f t="shared" si="19"/>
        <v>1.4601855285196956E-3</v>
      </c>
      <c r="H23" s="113">
        <f t="shared" si="19"/>
        <v>6.8410460112837169E-3</v>
      </c>
      <c r="I23" s="113">
        <f t="shared" si="19"/>
        <v>3.8184195535494172E-3</v>
      </c>
      <c r="J23" s="113">
        <f t="shared" si="19"/>
        <v>2.9109199678278631E-3</v>
      </c>
      <c r="K23" s="113">
        <f t="shared" si="19"/>
        <v>3.6778724857034805E-3</v>
      </c>
      <c r="L23" s="113">
        <f t="shared" si="19"/>
        <v>3.9789187931861319E-3</v>
      </c>
      <c r="M23" s="113">
        <f t="shared" si="19"/>
        <v>2.9347489679469848E-3</v>
      </c>
      <c r="N23" s="113">
        <f t="shared" si="19"/>
        <v>4.9239598920238405E-3</v>
      </c>
      <c r="O23" s="113">
        <f t="shared" si="19"/>
        <v>5.2865116051677135E-3</v>
      </c>
      <c r="P23" s="113">
        <f t="shared" si="19"/>
        <v>5.4966093644457318E-3</v>
      </c>
      <c r="Q23" s="113">
        <f t="shared" si="19"/>
        <v>6.2865502765579607E-3</v>
      </c>
      <c r="R23" s="113">
        <f t="shared" si="19"/>
        <v>6.2872011120056869E-3</v>
      </c>
      <c r="S23" s="113">
        <f t="shared" si="17"/>
        <v>5.0210378588750951E-3</v>
      </c>
      <c r="T23" s="113">
        <f t="shared" si="17"/>
        <v>3.6867606345610681E-3</v>
      </c>
      <c r="U23" s="113">
        <f t="shared" si="17"/>
        <v>5.3845653954681695E-3</v>
      </c>
      <c r="V23" s="113">
        <f t="shared" si="17"/>
        <v>5.0448959194220851E-3</v>
      </c>
      <c r="W23" s="113">
        <f t="shared" si="17"/>
        <v>5.0688892875434951E-3</v>
      </c>
      <c r="X23" s="113">
        <f t="shared" si="17"/>
        <v>4.8040413645105114E-3</v>
      </c>
      <c r="Y23" s="113">
        <f t="shared" si="17"/>
        <v>4.7946341214910636E-3</v>
      </c>
      <c r="Z23" s="113">
        <f t="shared" si="17"/>
        <v>4.9112125883062534E-3</v>
      </c>
      <c r="AA23" s="113">
        <f t="shared" si="17"/>
        <v>5.1114701720651806E-3</v>
      </c>
      <c r="AB23" s="113">
        <f t="shared" si="17"/>
        <v>5.9919665414016722E-3</v>
      </c>
      <c r="AC23" s="113">
        <f t="shared" si="18"/>
        <v>6.4718880681664372E-3</v>
      </c>
      <c r="AD23" s="113">
        <f t="shared" si="18"/>
        <v>6.4732358975760169E-3</v>
      </c>
      <c r="AE23" s="113">
        <f t="shared" ref="AE23" si="20">AE6/AE$15</f>
        <v>6.0803940986395221E-3</v>
      </c>
      <c r="AF23" s="113">
        <f>AF6/AF15</f>
        <v>7.2696792362299412E-3</v>
      </c>
      <c r="AG23" s="154"/>
      <c r="AH23" s="154"/>
      <c r="AI23" s="41"/>
      <c r="AJ23" s="41"/>
      <c r="AK23" s="41"/>
      <c r="AL23" s="41"/>
    </row>
    <row r="24" spans="1:38" ht="22.5" x14ac:dyDescent="0.2">
      <c r="A24" s="333"/>
      <c r="B24" s="34" t="s">
        <v>16</v>
      </c>
      <c r="C24" s="113">
        <f t="shared" si="16"/>
        <v>2.8551097362424199E-2</v>
      </c>
      <c r="D24" s="113">
        <f t="shared" si="17"/>
        <v>3.1287526859097886E-2</v>
      </c>
      <c r="E24" s="113">
        <f t="shared" si="17"/>
        <v>5.6506262090387609E-2</v>
      </c>
      <c r="F24" s="113">
        <f t="shared" si="17"/>
        <v>3.1659588326231697E-2</v>
      </c>
      <c r="G24" s="113">
        <f t="shared" si="17"/>
        <v>1.6828074394195692E-2</v>
      </c>
      <c r="H24" s="113">
        <f t="shared" si="17"/>
        <v>3.0983130671657939E-2</v>
      </c>
      <c r="I24" s="113">
        <f t="shared" si="17"/>
        <v>2.5011633501574985E-2</v>
      </c>
      <c r="J24" s="113">
        <f t="shared" si="17"/>
        <v>2.4432060872127608E-2</v>
      </c>
      <c r="K24" s="113">
        <f t="shared" si="17"/>
        <v>2.8778461218089215E-2</v>
      </c>
      <c r="L24" s="113">
        <f t="shared" si="17"/>
        <v>2.3900158533548814E-2</v>
      </c>
      <c r="M24" s="113">
        <f t="shared" si="17"/>
        <v>1.4958341255414728E-2</v>
      </c>
      <c r="N24" s="113">
        <f t="shared" si="17"/>
        <v>1.8466375431938457E-2</v>
      </c>
      <c r="O24" s="113">
        <f t="shared" si="17"/>
        <v>2.3272199756218397E-2</v>
      </c>
      <c r="P24" s="113">
        <f t="shared" si="17"/>
        <v>2.8432428916488162E-2</v>
      </c>
      <c r="Q24" s="113">
        <f t="shared" si="17"/>
        <v>2.5051854793894317E-2</v>
      </c>
      <c r="R24" s="113">
        <f t="shared" si="17"/>
        <v>1.840700642317325E-2</v>
      </c>
      <c r="S24" s="113">
        <f t="shared" si="17"/>
        <v>1.7452093507634169E-2</v>
      </c>
      <c r="T24" s="113">
        <f t="shared" si="17"/>
        <v>1.7456489002813377E-2</v>
      </c>
      <c r="U24" s="113">
        <f t="shared" si="17"/>
        <v>9.4732375523387952E-3</v>
      </c>
      <c r="V24" s="113">
        <f t="shared" si="17"/>
        <v>1.2380276779278622E-2</v>
      </c>
      <c r="W24" s="113">
        <f t="shared" si="17"/>
        <v>1.4059539248782442E-2</v>
      </c>
      <c r="X24" s="113">
        <f t="shared" si="17"/>
        <v>1.5563874756992837E-2</v>
      </c>
      <c r="Y24" s="113">
        <f t="shared" si="17"/>
        <v>1.6361726691939783E-2</v>
      </c>
      <c r="Z24" s="113">
        <f t="shared" si="17"/>
        <v>0.11526267661348963</v>
      </c>
      <c r="AA24" s="113">
        <f t="shared" si="17"/>
        <v>1.3678023309854794E-2</v>
      </c>
      <c r="AB24" s="113">
        <f t="shared" si="17"/>
        <v>1.3528609477091827E-2</v>
      </c>
      <c r="AC24" s="113">
        <f t="shared" si="18"/>
        <v>1.4222532929754214E-2</v>
      </c>
      <c r="AD24" s="113">
        <f t="shared" si="18"/>
        <v>1.4310984113464339E-2</v>
      </c>
      <c r="AE24" s="113">
        <f t="shared" ref="AE24" si="21">AE7/AE$15</f>
        <v>1.4467686540466334E-2</v>
      </c>
      <c r="AF24" s="113">
        <f>AF7/AF15</f>
        <v>1.4404142577705486E-2</v>
      </c>
      <c r="AG24" s="154"/>
      <c r="AH24" s="154"/>
      <c r="AI24" s="41"/>
      <c r="AJ24" s="41"/>
      <c r="AK24" s="41"/>
      <c r="AL24" s="41"/>
    </row>
    <row r="25" spans="1:38" ht="22.5" x14ac:dyDescent="0.2">
      <c r="A25" s="333"/>
      <c r="B25" s="34" t="s">
        <v>17</v>
      </c>
      <c r="C25" s="113">
        <f t="shared" si="16"/>
        <v>0.73376478039865467</v>
      </c>
      <c r="D25" s="113">
        <f t="shared" si="17"/>
        <v>0.72808317502660369</v>
      </c>
      <c r="E25" s="113">
        <f t="shared" si="17"/>
        <v>0.59872085596089553</v>
      </c>
      <c r="F25" s="113">
        <f t="shared" si="17"/>
        <v>0.66251622697944768</v>
      </c>
      <c r="G25" s="113">
        <f t="shared" si="17"/>
        <v>0.31051548420455372</v>
      </c>
      <c r="H25" s="113">
        <f t="shared" si="17"/>
        <v>0.64310280049116186</v>
      </c>
      <c r="I25" s="113">
        <f t="shared" si="17"/>
        <v>0.68368512489164945</v>
      </c>
      <c r="J25" s="113">
        <f t="shared" si="17"/>
        <v>0.70832916591950312</v>
      </c>
      <c r="K25" s="113">
        <f t="shared" si="17"/>
        <v>0.68815481150107649</v>
      </c>
      <c r="L25" s="113">
        <f t="shared" si="17"/>
        <v>0.71597164211605424</v>
      </c>
      <c r="M25" s="113">
        <f t="shared" si="17"/>
        <v>0.58366720925172422</v>
      </c>
      <c r="N25" s="113">
        <f t="shared" si="17"/>
        <v>0.75170310298831244</v>
      </c>
      <c r="O25" s="113">
        <f t="shared" si="17"/>
        <v>0.74619959178148865</v>
      </c>
      <c r="P25" s="113">
        <f t="shared" si="17"/>
        <v>0.74876809887571794</v>
      </c>
      <c r="Q25" s="113">
        <f t="shared" si="17"/>
        <v>0.74236360730197681</v>
      </c>
      <c r="R25" s="113">
        <f t="shared" si="17"/>
        <v>0.74584938676275958</v>
      </c>
      <c r="S25" s="113">
        <f t="shared" si="17"/>
        <v>0.75690447864142707</v>
      </c>
      <c r="T25" s="113">
        <f t="shared" si="17"/>
        <v>0.75340810069226793</v>
      </c>
      <c r="U25" s="113">
        <f t="shared" si="17"/>
        <v>0.76927872590578905</v>
      </c>
      <c r="V25" s="113">
        <f t="shared" si="17"/>
        <v>0.75424196717870906</v>
      </c>
      <c r="W25" s="113">
        <f t="shared" si="17"/>
        <v>0.75110741017630756</v>
      </c>
      <c r="X25" s="113">
        <f t="shared" si="17"/>
        <v>0.7447610261461699</v>
      </c>
      <c r="Y25" s="113">
        <f t="shared" si="17"/>
        <v>0.74036803880834456</v>
      </c>
      <c r="Z25" s="113">
        <f t="shared" si="17"/>
        <v>0.66648772393991251</v>
      </c>
      <c r="AA25" s="113">
        <f t="shared" si="17"/>
        <v>0.72350285606944165</v>
      </c>
      <c r="AB25" s="113">
        <f t="shared" si="17"/>
        <v>0.7218467664818724</v>
      </c>
      <c r="AC25" s="113">
        <f t="shared" si="18"/>
        <v>0.71864443902024377</v>
      </c>
      <c r="AD25" s="113">
        <f t="shared" si="18"/>
        <v>0.72004595662911508</v>
      </c>
      <c r="AE25" s="113">
        <f t="shared" ref="AE25" si="22">AE8/AE$15</f>
        <v>0.72254576081222899</v>
      </c>
      <c r="AF25" s="113">
        <f>AF8/AF15</f>
        <v>0.70741572961618604</v>
      </c>
      <c r="AG25" s="154"/>
      <c r="AH25" s="154"/>
      <c r="AI25" s="41"/>
      <c r="AJ25" s="41"/>
      <c r="AK25" s="41"/>
      <c r="AL25" s="41"/>
    </row>
    <row r="26" spans="1:38" ht="22.5" x14ac:dyDescent="0.2">
      <c r="A26" s="333"/>
      <c r="B26" s="34" t="s">
        <v>18</v>
      </c>
      <c r="C26" s="113">
        <f t="shared" si="16"/>
        <v>0.10265522766248858</v>
      </c>
      <c r="D26" s="113">
        <f t="shared" si="17"/>
        <v>0.11394373946798587</v>
      </c>
      <c r="E26" s="113">
        <f t="shared" si="17"/>
        <v>0.12296555286881861</v>
      </c>
      <c r="F26" s="113">
        <f t="shared" si="17"/>
        <v>0.1104028931025433</v>
      </c>
      <c r="G26" s="113">
        <f t="shared" si="17"/>
        <v>0.57540077902740838</v>
      </c>
      <c r="H26" s="113">
        <f t="shared" si="17"/>
        <v>0.11081671061298357</v>
      </c>
      <c r="I26" s="113">
        <f t="shared" si="17"/>
        <v>8.6544537787247508E-2</v>
      </c>
      <c r="J26" s="113">
        <f t="shared" si="17"/>
        <v>5.7149645676124579E-2</v>
      </c>
      <c r="K26" s="113">
        <f t="shared" si="17"/>
        <v>6.7178353327606452E-2</v>
      </c>
      <c r="L26" s="113">
        <f t="shared" si="17"/>
        <v>5.4200610224960484E-2</v>
      </c>
      <c r="M26" s="113">
        <f t="shared" si="17"/>
        <v>0.2406607751540486</v>
      </c>
      <c r="N26" s="113">
        <f t="shared" si="17"/>
        <v>2.8261108649985933E-2</v>
      </c>
      <c r="O26" s="113">
        <f t="shared" si="17"/>
        <v>3.1409468869305728E-2</v>
      </c>
      <c r="P26" s="113">
        <f t="shared" si="17"/>
        <v>3.1526549719885187E-2</v>
      </c>
      <c r="Q26" s="113">
        <f t="shared" si="17"/>
        <v>2.831321964072861E-2</v>
      </c>
      <c r="R26" s="113">
        <f t="shared" si="17"/>
        <v>1.5999923297286604E-2</v>
      </c>
      <c r="S26" s="113">
        <f t="shared" si="17"/>
        <v>1.8517815175767054E-2</v>
      </c>
      <c r="T26" s="113">
        <f t="shared" si="17"/>
        <v>1.7833809193221483E-2</v>
      </c>
      <c r="U26" s="113">
        <f t="shared" si="17"/>
        <v>1.5731136003199701E-2</v>
      </c>
      <c r="V26" s="113">
        <f t="shared" si="17"/>
        <v>1.7239440784795199E-2</v>
      </c>
      <c r="W26" s="113">
        <f t="shared" si="17"/>
        <v>1.6088609806929482E-2</v>
      </c>
      <c r="X26" s="113">
        <f t="shared" si="17"/>
        <v>1.8200695184891352E-2</v>
      </c>
      <c r="Y26" s="113">
        <f t="shared" si="17"/>
        <v>1.5489906651868997E-2</v>
      </c>
      <c r="Z26" s="113">
        <f t="shared" si="17"/>
        <v>1.2661809200952029E-2</v>
      </c>
      <c r="AA26" s="113">
        <f t="shared" si="17"/>
        <v>1.4111670560172795E-2</v>
      </c>
      <c r="AB26" s="113">
        <f t="shared" si="17"/>
        <v>6.7263881487119809E-3</v>
      </c>
      <c r="AC26" s="113">
        <f t="shared" si="18"/>
        <v>1.4046955740547443E-2</v>
      </c>
      <c r="AD26" s="113">
        <f t="shared" si="18"/>
        <v>1.5695580174304741E-2</v>
      </c>
      <c r="AE26" s="113">
        <f t="shared" ref="AE26" si="23">AE9/AE$15</f>
        <v>1.6553947609547953E-2</v>
      </c>
      <c r="AF26" s="113">
        <f>AF9/AF15</f>
        <v>1.6285207708946852E-2</v>
      </c>
      <c r="AG26" s="154"/>
      <c r="AH26" s="154"/>
      <c r="AI26" s="41"/>
      <c r="AJ26" s="41"/>
      <c r="AK26" s="41"/>
      <c r="AL26" s="41"/>
    </row>
    <row r="27" spans="1:38" s="209" customFormat="1" x14ac:dyDescent="0.2">
      <c r="A27" s="334"/>
      <c r="B27" s="230" t="s">
        <v>11</v>
      </c>
      <c r="C27" s="69">
        <f t="shared" si="16"/>
        <v>0.8936397407915061</v>
      </c>
      <c r="D27" s="69">
        <f t="shared" si="17"/>
        <v>0.90133511885317064</v>
      </c>
      <c r="E27" s="69">
        <f t="shared" si="17"/>
        <v>0.81074522331903254</v>
      </c>
      <c r="F27" s="69">
        <f t="shared" si="17"/>
        <v>0.82934815958821773</v>
      </c>
      <c r="G27" s="69">
        <f t="shared" si="17"/>
        <v>0.91299571809685531</v>
      </c>
      <c r="H27" s="69">
        <f t="shared" si="17"/>
        <v>0.81154290552495389</v>
      </c>
      <c r="I27" s="69">
        <f t="shared" si="17"/>
        <v>0.82195130578828324</v>
      </c>
      <c r="J27" s="69">
        <f t="shared" si="17"/>
        <v>0.81235949999724666</v>
      </c>
      <c r="K27" s="69">
        <f t="shared" si="17"/>
        <v>0.80772840495840903</v>
      </c>
      <c r="L27" s="69">
        <f t="shared" si="17"/>
        <v>0.82193523751751829</v>
      </c>
      <c r="M27" s="69">
        <f t="shared" si="17"/>
        <v>0.86397603179702931</v>
      </c>
      <c r="N27" s="69">
        <f t="shared" si="17"/>
        <v>0.83629301493329622</v>
      </c>
      <c r="O27" s="69">
        <f t="shared" si="17"/>
        <v>0.84120828796613356</v>
      </c>
      <c r="P27" s="69">
        <f t="shared" si="17"/>
        <v>0.85441576634599115</v>
      </c>
      <c r="Q27" s="69">
        <f t="shared" si="17"/>
        <v>0.84865771235319198</v>
      </c>
      <c r="R27" s="69">
        <f t="shared" si="17"/>
        <v>0.82098954290460646</v>
      </c>
      <c r="S27" s="69">
        <f t="shared" si="17"/>
        <v>0.82959771052667675</v>
      </c>
      <c r="T27" s="69">
        <f t="shared" si="17"/>
        <v>0.82627049077047943</v>
      </c>
      <c r="U27" s="69">
        <f t="shared" si="17"/>
        <v>0.82768257558701908</v>
      </c>
      <c r="V27" s="69">
        <f t="shared" si="17"/>
        <v>0.81797824301355349</v>
      </c>
      <c r="W27" s="69">
        <f t="shared" si="17"/>
        <v>0.81907473709066703</v>
      </c>
      <c r="X27" s="69">
        <f t="shared" si="17"/>
        <v>0.81181891125374217</v>
      </c>
      <c r="Y27" s="69">
        <f t="shared" si="17"/>
        <v>0.80483599855484933</v>
      </c>
      <c r="Z27" s="69">
        <f t="shared" si="17"/>
        <v>0.81962747496977051</v>
      </c>
      <c r="AA27" s="69">
        <f t="shared" si="17"/>
        <v>0.77749511362573642</v>
      </c>
      <c r="AB27" s="69">
        <f t="shared" si="17"/>
        <v>0.77224931011322018</v>
      </c>
      <c r="AC27" s="69">
        <f t="shared" si="18"/>
        <v>0.7741866036629379</v>
      </c>
      <c r="AD27" s="69">
        <f t="shared" si="18"/>
        <v>0.77885057097989263</v>
      </c>
      <c r="AE27" s="69">
        <f t="shared" ref="AE27" si="24">AE10/AE$15</f>
        <v>0.77990225963779924</v>
      </c>
      <c r="AF27" s="69">
        <f>AF10/AF15</f>
        <v>0.76561040419570825</v>
      </c>
      <c r="AG27" s="231"/>
      <c r="AH27" s="231"/>
      <c r="AI27" s="232"/>
      <c r="AJ27" s="232"/>
      <c r="AK27" s="232"/>
      <c r="AL27" s="232"/>
    </row>
    <row r="28" spans="1:38" x14ac:dyDescent="0.2">
      <c r="A28" s="301" t="s">
        <v>14</v>
      </c>
      <c r="B28" s="34" t="s">
        <v>6</v>
      </c>
      <c r="C28" s="113">
        <f t="shared" si="16"/>
        <v>8.7055276603037208E-3</v>
      </c>
      <c r="D28" s="113">
        <f t="shared" si="17"/>
        <v>8.6563906404265901E-3</v>
      </c>
      <c r="E28" s="113">
        <f t="shared" si="17"/>
        <v>1.1963742530741952E-2</v>
      </c>
      <c r="F28" s="113">
        <f t="shared" si="17"/>
        <v>8.1431114369420916E-3</v>
      </c>
      <c r="G28" s="113">
        <f t="shared" si="17"/>
        <v>3.0428790795213375E-3</v>
      </c>
      <c r="H28" s="113">
        <f t="shared" si="17"/>
        <v>8.7588887565432511E-3</v>
      </c>
      <c r="I28" s="113">
        <f t="shared" si="17"/>
        <v>8.7272038549989443E-3</v>
      </c>
      <c r="J28" s="113">
        <f t="shared" si="17"/>
        <v>1.0423493078200527E-2</v>
      </c>
      <c r="K28" s="113">
        <f t="shared" si="17"/>
        <v>1.195651060002223E-2</v>
      </c>
      <c r="L28" s="113">
        <f t="shared" si="17"/>
        <v>1.1556670182080689E-2</v>
      </c>
      <c r="M28" s="113">
        <f t="shared" si="17"/>
        <v>8.7172679406270978E-3</v>
      </c>
      <c r="N28" s="113">
        <f t="shared" si="17"/>
        <v>1.2148186524031199E-2</v>
      </c>
      <c r="O28" s="113">
        <f t="shared" si="17"/>
        <v>1.2151821221345865E-2</v>
      </c>
      <c r="P28" s="113">
        <f t="shared" si="17"/>
        <v>1.1658972802754623E-2</v>
      </c>
      <c r="Q28" s="113">
        <f t="shared" si="17"/>
        <v>1.3185807459309293E-2</v>
      </c>
      <c r="R28" s="113">
        <f t="shared" si="17"/>
        <v>1.3889298936176244E-2</v>
      </c>
      <c r="S28" s="113">
        <f t="shared" si="17"/>
        <v>1.449204484999852E-2</v>
      </c>
      <c r="T28" s="113">
        <f t="shared" si="17"/>
        <v>1.8718824007097852E-2</v>
      </c>
      <c r="U28" s="113">
        <f t="shared" si="17"/>
        <v>1.8709589317088871E-2</v>
      </c>
      <c r="V28" s="113">
        <f t="shared" si="17"/>
        <v>1.4834719398981632E-2</v>
      </c>
      <c r="W28" s="113">
        <f t="shared" si="17"/>
        <v>1.5657939836616831E-2</v>
      </c>
      <c r="X28" s="113">
        <f t="shared" si="17"/>
        <v>1.6344028348096576E-2</v>
      </c>
      <c r="Y28" s="113">
        <f t="shared" si="17"/>
        <v>1.6783527304821765E-2</v>
      </c>
      <c r="Z28" s="113">
        <f t="shared" si="17"/>
        <v>1.5038880335909603E-2</v>
      </c>
      <c r="AA28" s="113">
        <f t="shared" si="17"/>
        <v>2.0840770765878966E-2</v>
      </c>
      <c r="AB28" s="113">
        <f t="shared" si="17"/>
        <v>2.4844508820765897E-2</v>
      </c>
      <c r="AC28" s="113">
        <f t="shared" si="18"/>
        <v>2.6537146907700069E-2</v>
      </c>
      <c r="AD28" s="113">
        <f t="shared" si="18"/>
        <v>2.8144370093202302E-2</v>
      </c>
      <c r="AE28" s="113">
        <f t="shared" ref="AE28" si="25">AE11/AE$15</f>
        <v>2.9973297982739462E-2</v>
      </c>
      <c r="AF28" s="113">
        <f>AF11/AF15</f>
        <v>3.3423179311469445E-2</v>
      </c>
      <c r="AG28" s="154"/>
      <c r="AH28" s="154"/>
      <c r="AI28" s="41"/>
      <c r="AJ28" s="41"/>
      <c r="AK28" s="41"/>
      <c r="AL28" s="41"/>
    </row>
    <row r="29" spans="1:38" x14ac:dyDescent="0.2">
      <c r="A29" s="302"/>
      <c r="B29" s="34" t="s">
        <v>13</v>
      </c>
      <c r="C29" s="113">
        <f t="shared" si="16"/>
        <v>0</v>
      </c>
      <c r="D29" s="113">
        <f t="shared" si="17"/>
        <v>0</v>
      </c>
      <c r="E29" s="113">
        <f t="shared" si="17"/>
        <v>0</v>
      </c>
      <c r="F29" s="113">
        <f t="shared" si="17"/>
        <v>0</v>
      </c>
      <c r="G29" s="113">
        <f t="shared" si="17"/>
        <v>0</v>
      </c>
      <c r="H29" s="113">
        <f t="shared" si="17"/>
        <v>0</v>
      </c>
      <c r="I29" s="113">
        <f t="shared" si="17"/>
        <v>0</v>
      </c>
      <c r="J29" s="113">
        <f t="shared" si="17"/>
        <v>0</v>
      </c>
      <c r="K29" s="113">
        <f t="shared" si="17"/>
        <v>0</v>
      </c>
      <c r="L29" s="113">
        <f t="shared" si="17"/>
        <v>0</v>
      </c>
      <c r="M29" s="113">
        <f t="shared" si="17"/>
        <v>0</v>
      </c>
      <c r="N29" s="113">
        <f t="shared" si="17"/>
        <v>0</v>
      </c>
      <c r="O29" s="113">
        <f t="shared" si="17"/>
        <v>0</v>
      </c>
      <c r="P29" s="113">
        <f t="shared" si="17"/>
        <v>0</v>
      </c>
      <c r="Q29" s="113">
        <f t="shared" si="17"/>
        <v>0</v>
      </c>
      <c r="R29" s="113">
        <f t="shared" si="17"/>
        <v>0</v>
      </c>
      <c r="S29" s="113">
        <f t="shared" si="17"/>
        <v>0</v>
      </c>
      <c r="T29" s="113">
        <f t="shared" si="17"/>
        <v>0</v>
      </c>
      <c r="U29" s="113">
        <f t="shared" si="17"/>
        <v>0</v>
      </c>
      <c r="V29" s="113">
        <f t="shared" si="17"/>
        <v>0</v>
      </c>
      <c r="W29" s="113">
        <f t="shared" si="17"/>
        <v>0</v>
      </c>
      <c r="X29" s="113">
        <f t="shared" si="17"/>
        <v>0</v>
      </c>
      <c r="Y29" s="113">
        <f t="shared" si="17"/>
        <v>0</v>
      </c>
      <c r="Z29" s="113">
        <f t="shared" si="17"/>
        <v>0</v>
      </c>
      <c r="AA29" s="113">
        <f t="shared" si="17"/>
        <v>0</v>
      </c>
      <c r="AB29" s="113">
        <f t="shared" si="17"/>
        <v>0</v>
      </c>
      <c r="AC29" s="113">
        <f t="shared" si="18"/>
        <v>0</v>
      </c>
      <c r="AD29" s="113">
        <f t="shared" si="18"/>
        <v>0</v>
      </c>
      <c r="AE29" s="113">
        <f t="shared" ref="AE29" si="26">AE12/AE$15</f>
        <v>0</v>
      </c>
      <c r="AF29" s="113">
        <f>AF12/AF15</f>
        <v>0</v>
      </c>
      <c r="AG29" s="154"/>
      <c r="AH29" s="154"/>
      <c r="AI29" s="41"/>
      <c r="AJ29" s="41"/>
      <c r="AK29" s="41"/>
      <c r="AL29" s="41"/>
    </row>
    <row r="30" spans="1:38" s="209" customFormat="1" x14ac:dyDescent="0.2">
      <c r="A30" s="303"/>
      <c r="B30" s="230" t="s">
        <v>11</v>
      </c>
      <c r="C30" s="69">
        <f t="shared" si="16"/>
        <v>8.7055276603037208E-3</v>
      </c>
      <c r="D30" s="69">
        <f t="shared" si="17"/>
        <v>8.6563906404265901E-3</v>
      </c>
      <c r="E30" s="69">
        <f t="shared" si="17"/>
        <v>1.1963742530741952E-2</v>
      </c>
      <c r="F30" s="69">
        <f t="shared" si="17"/>
        <v>8.1431114369420916E-3</v>
      </c>
      <c r="G30" s="69">
        <f t="shared" si="17"/>
        <v>3.0428790795213375E-3</v>
      </c>
      <c r="H30" s="69">
        <f t="shared" si="17"/>
        <v>8.7588887565432511E-3</v>
      </c>
      <c r="I30" s="69">
        <f t="shared" si="17"/>
        <v>8.7272038549989443E-3</v>
      </c>
      <c r="J30" s="69">
        <f t="shared" si="17"/>
        <v>1.0423493078200527E-2</v>
      </c>
      <c r="K30" s="69">
        <f t="shared" si="17"/>
        <v>1.195651060002223E-2</v>
      </c>
      <c r="L30" s="69">
        <f t="shared" si="17"/>
        <v>1.1556670182080689E-2</v>
      </c>
      <c r="M30" s="69">
        <f t="shared" si="17"/>
        <v>8.7172679406270978E-3</v>
      </c>
      <c r="N30" s="69">
        <f t="shared" si="17"/>
        <v>1.2148186524031199E-2</v>
      </c>
      <c r="O30" s="69">
        <f t="shared" si="17"/>
        <v>1.2151821221345865E-2</v>
      </c>
      <c r="P30" s="69">
        <f t="shared" si="17"/>
        <v>1.1658972802754623E-2</v>
      </c>
      <c r="Q30" s="69">
        <f t="shared" si="17"/>
        <v>1.3185807459309293E-2</v>
      </c>
      <c r="R30" s="69">
        <f t="shared" si="17"/>
        <v>1.3889298936176244E-2</v>
      </c>
      <c r="S30" s="69">
        <f t="shared" si="17"/>
        <v>1.449204484999852E-2</v>
      </c>
      <c r="T30" s="69">
        <f t="shared" si="17"/>
        <v>1.8718824007097852E-2</v>
      </c>
      <c r="U30" s="69">
        <f t="shared" si="17"/>
        <v>1.8709589317088871E-2</v>
      </c>
      <c r="V30" s="69">
        <f t="shared" si="17"/>
        <v>1.4834719398981632E-2</v>
      </c>
      <c r="W30" s="69">
        <f t="shared" si="17"/>
        <v>1.5657939836616831E-2</v>
      </c>
      <c r="X30" s="69">
        <f t="shared" si="17"/>
        <v>1.6344028348096576E-2</v>
      </c>
      <c r="Y30" s="69">
        <f t="shared" si="17"/>
        <v>1.6783527304821765E-2</v>
      </c>
      <c r="Z30" s="69">
        <f t="shared" si="17"/>
        <v>1.5038880335909603E-2</v>
      </c>
      <c r="AA30" s="69">
        <f t="shared" si="17"/>
        <v>2.0840770765878966E-2</v>
      </c>
      <c r="AB30" s="69">
        <f t="shared" si="17"/>
        <v>2.4844508820765897E-2</v>
      </c>
      <c r="AC30" s="69">
        <f t="shared" si="18"/>
        <v>2.6537146907700069E-2</v>
      </c>
      <c r="AD30" s="69">
        <f t="shared" si="18"/>
        <v>2.8144370093202302E-2</v>
      </c>
      <c r="AE30" s="69">
        <f t="shared" ref="AE30" si="27">AE13/AE$15</f>
        <v>2.9973297982739462E-2</v>
      </c>
      <c r="AF30" s="69">
        <f>AF13/AF15</f>
        <v>3.3423179311469445E-2</v>
      </c>
      <c r="AG30" s="231"/>
      <c r="AH30" s="231"/>
      <c r="AI30" s="232"/>
      <c r="AJ30" s="232"/>
      <c r="AK30" s="232"/>
      <c r="AL30" s="232"/>
    </row>
    <row r="31" spans="1:38" ht="15" customHeight="1" x14ac:dyDescent="0.2">
      <c r="A31" s="329" t="s">
        <v>0</v>
      </c>
      <c r="B31" s="329"/>
      <c r="C31" s="113">
        <f t="shared" si="16"/>
        <v>9.7654731548190155E-2</v>
      </c>
      <c r="D31" s="113">
        <f t="shared" si="17"/>
        <v>9.0008490506402763E-2</v>
      </c>
      <c r="E31" s="113">
        <f t="shared" si="17"/>
        <v>0.17729103415022554</v>
      </c>
      <c r="F31" s="113">
        <f t="shared" si="17"/>
        <v>0.1625087289748402</v>
      </c>
      <c r="G31" s="113">
        <f t="shared" si="17"/>
        <v>8.3961402823623354E-2</v>
      </c>
      <c r="H31" s="113">
        <f t="shared" si="17"/>
        <v>0.17969820571850276</v>
      </c>
      <c r="I31" s="113">
        <f t="shared" si="17"/>
        <v>0.16932149035671779</v>
      </c>
      <c r="J31" s="113">
        <f t="shared" si="17"/>
        <v>0.17721700692455281</v>
      </c>
      <c r="K31" s="113">
        <f t="shared" si="17"/>
        <v>0.18031508444156866</v>
      </c>
      <c r="L31" s="113">
        <f t="shared" si="17"/>
        <v>0.16650809230040106</v>
      </c>
      <c r="M31" s="113">
        <f t="shared" si="17"/>
        <v>0.12730670026234356</v>
      </c>
      <c r="N31" s="113">
        <f t="shared" si="17"/>
        <v>0.15155879854267246</v>
      </c>
      <c r="O31" s="113">
        <f t="shared" si="17"/>
        <v>0.14663989081252043</v>
      </c>
      <c r="P31" s="113">
        <f t="shared" si="17"/>
        <v>0.13392526085125411</v>
      </c>
      <c r="Q31" s="113">
        <f t="shared" si="17"/>
        <v>0.13815648018749874</v>
      </c>
      <c r="R31" s="113">
        <f t="shared" si="17"/>
        <v>0.1651211581592173</v>
      </c>
      <c r="S31" s="113">
        <f t="shared" si="17"/>
        <v>0.15591024462332465</v>
      </c>
      <c r="T31" s="113">
        <f t="shared" si="17"/>
        <v>0.15501068522242276</v>
      </c>
      <c r="U31" s="113">
        <f t="shared" si="17"/>
        <v>0.1536078350958921</v>
      </c>
      <c r="V31" s="113">
        <f t="shared" si="17"/>
        <v>0.16718703758746495</v>
      </c>
      <c r="W31" s="113">
        <f t="shared" si="17"/>
        <v>0.16526732307271619</v>
      </c>
      <c r="X31" s="113">
        <f t="shared" si="17"/>
        <v>0.17183706039816121</v>
      </c>
      <c r="Y31" s="113">
        <f t="shared" si="17"/>
        <v>0.17838047414032895</v>
      </c>
      <c r="Z31" s="113">
        <f t="shared" si="17"/>
        <v>0.16533364469431983</v>
      </c>
      <c r="AA31" s="113">
        <f t="shared" si="17"/>
        <v>0.20166411560838465</v>
      </c>
      <c r="AB31" s="113">
        <f t="shared" si="17"/>
        <v>0.20290618106601391</v>
      </c>
      <c r="AC31" s="113">
        <f t="shared" si="18"/>
        <v>0.19927624942936203</v>
      </c>
      <c r="AD31" s="113">
        <f t="shared" si="18"/>
        <v>0.19300505892690506</v>
      </c>
      <c r="AE31" s="113">
        <f t="shared" ref="AE31" si="28">AE14/AE$15</f>
        <v>0.19012444237946133</v>
      </c>
      <c r="AF31" s="113">
        <f>AF14/AF15</f>
        <v>0.20096641649282235</v>
      </c>
      <c r="AG31" s="154"/>
      <c r="AH31" s="154"/>
      <c r="AI31" s="41"/>
      <c r="AJ31" s="41"/>
      <c r="AK31" s="41"/>
      <c r="AL31" s="41"/>
    </row>
    <row r="32" spans="1:38" s="209" customFormat="1" ht="15.75" x14ac:dyDescent="0.2">
      <c r="A32" s="330" t="s">
        <v>12</v>
      </c>
      <c r="B32" s="330"/>
      <c r="C32" s="69">
        <f t="shared" si="16"/>
        <v>1</v>
      </c>
      <c r="D32" s="69">
        <f t="shared" si="17"/>
        <v>1</v>
      </c>
      <c r="E32" s="69">
        <f t="shared" si="17"/>
        <v>1</v>
      </c>
      <c r="F32" s="69">
        <f t="shared" si="17"/>
        <v>1</v>
      </c>
      <c r="G32" s="69">
        <f t="shared" si="17"/>
        <v>1</v>
      </c>
      <c r="H32" s="69">
        <f t="shared" si="17"/>
        <v>1</v>
      </c>
      <c r="I32" s="69">
        <f t="shared" si="17"/>
        <v>1</v>
      </c>
      <c r="J32" s="69">
        <f t="shared" si="17"/>
        <v>1</v>
      </c>
      <c r="K32" s="69">
        <f t="shared" si="17"/>
        <v>1</v>
      </c>
      <c r="L32" s="69">
        <f t="shared" si="17"/>
        <v>1</v>
      </c>
      <c r="M32" s="69">
        <f t="shared" si="17"/>
        <v>1</v>
      </c>
      <c r="N32" s="69">
        <f t="shared" si="17"/>
        <v>1</v>
      </c>
      <c r="O32" s="69">
        <f t="shared" si="17"/>
        <v>1</v>
      </c>
      <c r="P32" s="69">
        <f t="shared" si="17"/>
        <v>1</v>
      </c>
      <c r="Q32" s="69">
        <f t="shared" si="17"/>
        <v>1</v>
      </c>
      <c r="R32" s="69">
        <f t="shared" si="17"/>
        <v>1</v>
      </c>
      <c r="S32" s="69">
        <f t="shared" si="17"/>
        <v>1</v>
      </c>
      <c r="T32" s="69">
        <f t="shared" si="17"/>
        <v>1</v>
      </c>
      <c r="U32" s="69">
        <f t="shared" si="17"/>
        <v>1</v>
      </c>
      <c r="V32" s="69">
        <f t="shared" si="17"/>
        <v>1</v>
      </c>
      <c r="W32" s="69">
        <f t="shared" si="17"/>
        <v>1</v>
      </c>
      <c r="X32" s="69">
        <f t="shared" ref="X32:AC32" si="29">X15/X$15</f>
        <v>1</v>
      </c>
      <c r="Y32" s="69">
        <f t="shared" si="29"/>
        <v>1</v>
      </c>
      <c r="Z32" s="69">
        <f t="shared" si="29"/>
        <v>1</v>
      </c>
      <c r="AA32" s="69">
        <f t="shared" si="29"/>
        <v>1</v>
      </c>
      <c r="AB32" s="69">
        <f t="shared" si="29"/>
        <v>1</v>
      </c>
      <c r="AC32" s="69">
        <f t="shared" si="29"/>
        <v>1</v>
      </c>
      <c r="AD32" s="69">
        <f t="shared" ref="AD32" si="30">AD15/AD$15</f>
        <v>1</v>
      </c>
      <c r="AE32" s="69">
        <f t="shared" ref="AE32" si="31">AE15/AE$15</f>
        <v>1</v>
      </c>
      <c r="AF32" s="69">
        <f>AF15/AF15</f>
        <v>1</v>
      </c>
      <c r="AG32" s="231"/>
      <c r="AH32" s="231"/>
      <c r="AI32" s="232"/>
      <c r="AJ32" s="232"/>
      <c r="AK32" s="232"/>
      <c r="AL32" s="232"/>
    </row>
    <row r="33" spans="1:38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</sheetData>
  <mergeCells count="15">
    <mergeCell ref="C20:AF20"/>
    <mergeCell ref="AH3:AS3"/>
    <mergeCell ref="A31:B31"/>
    <mergeCell ref="A32:B32"/>
    <mergeCell ref="A15:B15"/>
    <mergeCell ref="A20:A21"/>
    <mergeCell ref="B20:B21"/>
    <mergeCell ref="A22:A27"/>
    <mergeCell ref="A28:A30"/>
    <mergeCell ref="A11:A13"/>
    <mergeCell ref="A3:A4"/>
    <mergeCell ref="B3:B4"/>
    <mergeCell ref="A5:A10"/>
    <mergeCell ref="A14:B14"/>
    <mergeCell ref="C3:AF3"/>
  </mergeCells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39"/>
  <sheetViews>
    <sheetView zoomScale="80" zoomScaleNormal="80" workbookViewId="0">
      <pane xSplit="14" ySplit="15" topLeftCell="W16" activePane="bottomRight" state="frozen"/>
      <selection pane="topRight" activeCell="O1" sqref="O1"/>
      <selection pane="bottomLeft" activeCell="A16" sqref="A16"/>
      <selection pane="bottomRight" activeCell="C5" sqref="C5:AF14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4" max="34" width="10.28515625" bestFit="1" customWidth="1"/>
    <col min="35" max="44" width="11" customWidth="1"/>
    <col min="45" max="45" width="9.28515625" bestFit="1" customWidth="1"/>
  </cols>
  <sheetData>
    <row r="1" spans="1:45" ht="15.75" x14ac:dyDescent="0.25">
      <c r="A1" s="1" t="s">
        <v>48</v>
      </c>
    </row>
    <row r="3" spans="1:45" ht="14.1" customHeight="1" x14ac:dyDescent="0.2">
      <c r="A3" s="309" t="s">
        <v>1</v>
      </c>
      <c r="B3" s="309" t="s">
        <v>2</v>
      </c>
      <c r="C3" s="309" t="s">
        <v>21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101"/>
      <c r="AH3" s="337" t="s">
        <v>5</v>
      </c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</row>
    <row r="4" spans="1:45" x14ac:dyDescent="0.2">
      <c r="A4" s="309"/>
      <c r="B4" s="309"/>
      <c r="C4" s="246">
        <v>1990</v>
      </c>
      <c r="D4" s="246">
        <v>1991</v>
      </c>
      <c r="E4" s="246">
        <v>1992</v>
      </c>
      <c r="F4" s="246">
        <v>1993</v>
      </c>
      <c r="G4" s="246">
        <v>1994</v>
      </c>
      <c r="H4" s="246">
        <v>1995</v>
      </c>
      <c r="I4" s="246">
        <v>1996</v>
      </c>
      <c r="J4" s="246">
        <v>1997</v>
      </c>
      <c r="K4" s="246">
        <v>1998</v>
      </c>
      <c r="L4" s="246">
        <v>1999</v>
      </c>
      <c r="M4" s="246">
        <v>2000</v>
      </c>
      <c r="N4" s="246">
        <v>2001</v>
      </c>
      <c r="O4" s="246">
        <v>2002</v>
      </c>
      <c r="P4" s="246">
        <v>2003</v>
      </c>
      <c r="Q4" s="128">
        <v>2004</v>
      </c>
      <c r="R4" s="142">
        <v>2005</v>
      </c>
      <c r="S4" s="272">
        <v>2006</v>
      </c>
      <c r="T4" s="246">
        <v>2007</v>
      </c>
      <c r="U4" s="246">
        <v>2008</v>
      </c>
      <c r="V4" s="246">
        <v>2009</v>
      </c>
      <c r="W4" s="246">
        <v>2010</v>
      </c>
      <c r="X4" s="246">
        <v>2011</v>
      </c>
      <c r="Y4" s="246">
        <v>2012</v>
      </c>
      <c r="Z4" s="246">
        <v>2013</v>
      </c>
      <c r="AA4" s="246">
        <v>2014</v>
      </c>
      <c r="AB4" s="246">
        <v>2015</v>
      </c>
      <c r="AC4" s="246">
        <v>2016</v>
      </c>
      <c r="AD4" s="246">
        <v>2017</v>
      </c>
      <c r="AE4" s="128">
        <v>2018</v>
      </c>
      <c r="AF4" s="202">
        <v>2019</v>
      </c>
      <c r="AG4" s="180"/>
      <c r="AH4" s="129" t="s">
        <v>62</v>
      </c>
      <c r="AI4" s="129" t="s">
        <v>58</v>
      </c>
      <c r="AJ4" s="82" t="s">
        <v>56</v>
      </c>
      <c r="AK4" s="46" t="s">
        <v>50</v>
      </c>
      <c r="AL4" s="47" t="s">
        <v>51</v>
      </c>
      <c r="AM4" s="47" t="s">
        <v>23</v>
      </c>
      <c r="AN4" s="47" t="s">
        <v>24</v>
      </c>
      <c r="AO4" s="47" t="s">
        <v>25</v>
      </c>
      <c r="AP4" s="47" t="s">
        <v>52</v>
      </c>
      <c r="AQ4" s="64" t="s">
        <v>57</v>
      </c>
      <c r="AR4" s="182" t="s">
        <v>59</v>
      </c>
      <c r="AS4" s="182" t="s">
        <v>61</v>
      </c>
    </row>
    <row r="5" spans="1:45" ht="24" x14ac:dyDescent="0.2">
      <c r="A5" s="332" t="s">
        <v>3</v>
      </c>
      <c r="B5" s="236" t="s">
        <v>9</v>
      </c>
      <c r="C5" s="252">
        <v>7.3660301860000013E-2</v>
      </c>
      <c r="D5" s="252">
        <v>7.5464449579999995E-2</v>
      </c>
      <c r="E5" s="252">
        <v>4.1522867159999997E-2</v>
      </c>
      <c r="F5" s="252">
        <v>2.9425216260000001E-2</v>
      </c>
      <c r="G5" s="252">
        <v>2.3810723060000004E-2</v>
      </c>
      <c r="H5" s="252">
        <v>2.5117310280000003E-2</v>
      </c>
      <c r="I5" s="252">
        <v>3.2393153340000001E-2</v>
      </c>
      <c r="J5" s="252">
        <v>2.7181944879999996E-2</v>
      </c>
      <c r="K5" s="252">
        <v>2.631434136E-2</v>
      </c>
      <c r="L5" s="252">
        <v>3.2007319000000006E-2</v>
      </c>
      <c r="M5" s="252">
        <v>3.5846172449996605E-2</v>
      </c>
      <c r="N5" s="252">
        <v>4.2409351769003741E-2</v>
      </c>
      <c r="O5" s="252">
        <v>4.537926975462088E-2</v>
      </c>
      <c r="P5" s="252">
        <v>5.3736633818361107E-2</v>
      </c>
      <c r="Q5" s="252">
        <v>6.2854390312954783E-2</v>
      </c>
      <c r="R5" s="252">
        <v>4.9682246570581665E-2</v>
      </c>
      <c r="S5" s="252">
        <v>4.8125055188117709E-2</v>
      </c>
      <c r="T5" s="252">
        <v>4.9878126381688315E-2</v>
      </c>
      <c r="U5" s="252">
        <v>4.2247669474823987E-2</v>
      </c>
      <c r="V5" s="252">
        <v>4.4972668140733085E-2</v>
      </c>
      <c r="W5" s="252">
        <v>5.377451451180279E-2</v>
      </c>
      <c r="X5" s="252">
        <v>4.6181924230886545E-2</v>
      </c>
      <c r="Y5" s="252">
        <v>4.4951781618781363E-2</v>
      </c>
      <c r="Z5" s="252">
        <v>3.5859911041013909E-2</v>
      </c>
      <c r="AA5" s="252">
        <v>3.1200582071897794E-2</v>
      </c>
      <c r="AB5" s="252">
        <v>3.2085868694886735E-2</v>
      </c>
      <c r="AC5" s="252">
        <v>2.7375766880336775E-2</v>
      </c>
      <c r="AD5" s="252">
        <v>2.9012254260630171E-2</v>
      </c>
      <c r="AE5" s="222">
        <v>2.6155663871473903E-2</v>
      </c>
      <c r="AF5" s="288">
        <v>2.4892348431124492E-2</v>
      </c>
      <c r="AG5" s="146"/>
      <c r="AH5" s="111">
        <f t="shared" ref="AH5:AH11" si="0">(AF5-AE5)/AE5</f>
        <v>-4.8299880536667159E-2</v>
      </c>
      <c r="AI5" s="111">
        <f>(AE5-AD5)/AD5</f>
        <v>-9.8461510901366997E-2</v>
      </c>
      <c r="AJ5" s="114">
        <f t="shared" ref="AJ5:AJ11" si="1">(AD5-AC5)/AC5</f>
        <v>5.9778686290203553E-2</v>
      </c>
      <c r="AK5" s="112">
        <f t="shared" ref="AK5:AK11" si="2">(AC5-AB5)/AB5</f>
        <v>-0.14679676774032835</v>
      </c>
      <c r="AL5" s="113">
        <f t="shared" ref="AL5:AL11" si="3">(AC5-AA5)/AA5</f>
        <v>-0.12258794347961896</v>
      </c>
      <c r="AM5" s="113">
        <f t="shared" ref="AM5:AP11" si="4">(Z5-$C5)/$C5</f>
        <v>-0.51317181527208711</v>
      </c>
      <c r="AN5" s="113">
        <f t="shared" si="4"/>
        <v>-0.57642608998265932</v>
      </c>
      <c r="AO5" s="113">
        <f t="shared" si="4"/>
        <v>-0.56440758611239927</v>
      </c>
      <c r="AP5" s="113">
        <f t="shared" si="4"/>
        <v>-0.62835114452330643</v>
      </c>
      <c r="AQ5" s="60">
        <f t="shared" ref="AQ5:AQ11" si="5">(AD5-C5)/C5</f>
        <v>-0.60613446418165184</v>
      </c>
      <c r="AR5" s="123">
        <f>(AE5-C5)/C5</f>
        <v>-0.64491505993030285</v>
      </c>
      <c r="AS5" s="123">
        <f t="shared" ref="AS5:AS11" si="6">(AF5-C5)/C5</f>
        <v>-0.66206562011603887</v>
      </c>
    </row>
    <row r="6" spans="1:45" ht="24" x14ac:dyDescent="0.2">
      <c r="A6" s="333"/>
      <c r="B6" s="236" t="s">
        <v>10</v>
      </c>
      <c r="C6" s="252">
        <v>7.0170225600000007E-3</v>
      </c>
      <c r="D6" s="252">
        <v>7.8084319200000009E-3</v>
      </c>
      <c r="E6" s="65">
        <v>3.8998100000000001E-3</v>
      </c>
      <c r="F6" s="252">
        <v>6.2058336000000002E-3</v>
      </c>
      <c r="G6" s="252">
        <v>4.5807635400000003E-3</v>
      </c>
      <c r="H6" s="65">
        <v>8.4215260000000004E-3</v>
      </c>
      <c r="I6" s="65">
        <v>5.5007299999999997E-3</v>
      </c>
      <c r="J6" s="65">
        <v>4.3885199999999999E-3</v>
      </c>
      <c r="K6" s="252">
        <v>5.45010984E-3</v>
      </c>
      <c r="L6" s="65">
        <v>5.4390180000000003E-3</v>
      </c>
      <c r="M6" s="252">
        <v>5.2415440800000004E-3</v>
      </c>
      <c r="N6" s="252">
        <v>6.9662788000000005E-3</v>
      </c>
      <c r="O6" s="252">
        <v>7.6318523200000011E-3</v>
      </c>
      <c r="P6" s="252">
        <v>8.1894822800000003E-3</v>
      </c>
      <c r="Q6" s="252">
        <v>9.4648557999999997E-3</v>
      </c>
      <c r="R6" s="252">
        <v>9.693550942000001E-3</v>
      </c>
      <c r="S6" s="252">
        <v>8.2012315687600007E-3</v>
      </c>
      <c r="T6" s="252">
        <v>5.9536860800000011E-3</v>
      </c>
      <c r="U6" s="252">
        <v>8.857530399999999E-3</v>
      </c>
      <c r="V6" s="252">
        <v>8.4706797200000006E-3</v>
      </c>
      <c r="W6" s="252">
        <v>8.8873208800000006E-3</v>
      </c>
      <c r="X6" s="252">
        <v>8.3855720800000005E-3</v>
      </c>
      <c r="Y6" s="252">
        <v>8.4255160000000009E-3</v>
      </c>
      <c r="Z6" s="252">
        <v>9.4110370000000006E-3</v>
      </c>
      <c r="AA6" s="252">
        <v>8.264020720000001E-3</v>
      </c>
      <c r="AB6" s="252">
        <v>8.8630452800000006E-3</v>
      </c>
      <c r="AC6" s="252">
        <v>9.7070843999999996E-3</v>
      </c>
      <c r="AD6" s="252">
        <v>9.8067083200000012E-3</v>
      </c>
      <c r="AE6" s="222">
        <v>9.2496014399999996E-3</v>
      </c>
      <c r="AF6" s="288">
        <v>1.043549E-2</v>
      </c>
      <c r="AG6" s="146"/>
      <c r="AH6" s="283">
        <f t="shared" si="0"/>
        <v>0.12820969289245407</v>
      </c>
      <c r="AI6" s="111">
        <f t="shared" ref="AI6:AI15" si="7">(AE6-AD6)/AD6</f>
        <v>-5.6808753948950075E-2</v>
      </c>
      <c r="AJ6" s="114">
        <f t="shared" si="1"/>
        <v>1.0263011620667645E-2</v>
      </c>
      <c r="AK6" s="112">
        <f t="shared" si="2"/>
        <v>9.523127698609693E-2</v>
      </c>
      <c r="AL6" s="113">
        <f t="shared" si="3"/>
        <v>0.17462004620917729</v>
      </c>
      <c r="AM6" s="113">
        <f t="shared" si="4"/>
        <v>0.34117240176009916</v>
      </c>
      <c r="AN6" s="113">
        <f t="shared" si="4"/>
        <v>0.17771043905550735</v>
      </c>
      <c r="AO6" s="113">
        <f t="shared" si="4"/>
        <v>0.26307778038553142</v>
      </c>
      <c r="AP6" s="113">
        <f t="shared" si="4"/>
        <v>0.38336229034441049</v>
      </c>
      <c r="AQ6" s="60">
        <f t="shared" si="5"/>
        <v>0.39755975360580859</v>
      </c>
      <c r="AR6" s="123">
        <f t="shared" ref="AR6:AR15" si="8">(AE6-C6)/C6</f>
        <v>0.31816612543426093</v>
      </c>
      <c r="AS6" s="123">
        <f t="shared" si="6"/>
        <v>0.48716779955742356</v>
      </c>
    </row>
    <row r="7" spans="1:45" ht="39" customHeight="1" x14ac:dyDescent="0.2">
      <c r="A7" s="333"/>
      <c r="B7" s="236" t="s">
        <v>16</v>
      </c>
      <c r="C7" s="65">
        <v>7.46193E-2</v>
      </c>
      <c r="D7" s="65">
        <v>8.4732498000000003E-2</v>
      </c>
      <c r="E7" s="65">
        <v>7.2817099999999996E-2</v>
      </c>
      <c r="F7" s="65">
        <v>4.1528299999999997E-2</v>
      </c>
      <c r="G7" s="65">
        <v>4.2122079999999999E-2</v>
      </c>
      <c r="H7" s="65">
        <v>3.5993049999999999E-2</v>
      </c>
      <c r="I7" s="65">
        <v>3.1687550000000002E-2</v>
      </c>
      <c r="J7" s="65">
        <v>3.1200530000000001E-2</v>
      </c>
      <c r="K7" s="65">
        <v>3.5312299999999998E-2</v>
      </c>
      <c r="L7" s="65">
        <v>0.2918347</v>
      </c>
      <c r="M7" s="65">
        <v>2.2411647999999999E-2</v>
      </c>
      <c r="N7" s="65">
        <v>2.207458E-2</v>
      </c>
      <c r="O7" s="65">
        <v>2.8111569999999999E-2</v>
      </c>
      <c r="P7" s="65">
        <v>3.4462039999999999E-2</v>
      </c>
      <c r="Q7" s="65">
        <v>3.155007E-2</v>
      </c>
      <c r="R7" s="65">
        <v>2.4673110000000002E-2</v>
      </c>
      <c r="S7" s="65">
        <v>2.4550280000000001E-2</v>
      </c>
      <c r="T7" s="65">
        <v>2.4343489999999999E-2</v>
      </c>
      <c r="U7" s="65">
        <v>2.2097260000000001E-2</v>
      </c>
      <c r="V7" s="65">
        <v>1.8512089999999998E-2</v>
      </c>
      <c r="W7" s="65">
        <v>2.1527299999999999E-2</v>
      </c>
      <c r="X7" s="65">
        <v>2.3443289999999999E-2</v>
      </c>
      <c r="Y7" s="65">
        <v>2.4744439999999999E-2</v>
      </c>
      <c r="Z7" s="65">
        <v>1.9170792999999998E-2</v>
      </c>
      <c r="AA7" s="65">
        <v>1.9085870000000001E-2</v>
      </c>
      <c r="AB7" s="65">
        <v>1.74383E-2</v>
      </c>
      <c r="AC7" s="65">
        <v>0.18435319999999999</v>
      </c>
      <c r="AD7" s="65">
        <v>1.88094E-2</v>
      </c>
      <c r="AE7" s="173">
        <v>1.928098E-2</v>
      </c>
      <c r="AF7" s="288">
        <v>1.8247969999999999E-2</v>
      </c>
      <c r="AG7" s="146"/>
      <c r="AH7" s="111">
        <f t="shared" si="0"/>
        <v>-5.3576633552858875E-2</v>
      </c>
      <c r="AI7" s="111">
        <f t="shared" si="7"/>
        <v>2.5071506799791553E-2</v>
      </c>
      <c r="AJ7" s="114">
        <f t="shared" si="1"/>
        <v>-0.89797085160442014</v>
      </c>
      <c r="AK7" s="112">
        <f t="shared" si="2"/>
        <v>9.571741511500548</v>
      </c>
      <c r="AL7" s="113">
        <f t="shared" si="3"/>
        <v>8.6591457449935465</v>
      </c>
      <c r="AM7" s="113">
        <f t="shared" si="4"/>
        <v>-0.74308532779053138</v>
      </c>
      <c r="AN7" s="113">
        <f t="shared" si="4"/>
        <v>-0.74422341136944459</v>
      </c>
      <c r="AO7" s="113">
        <f t="shared" si="4"/>
        <v>-0.76630308780704182</v>
      </c>
      <c r="AP7" s="113">
        <f t="shared" si="4"/>
        <v>1.4705833477397938</v>
      </c>
      <c r="AQ7" s="60">
        <f t="shared" si="5"/>
        <v>-0.74792848498980824</v>
      </c>
      <c r="AR7" s="123">
        <f t="shared" si="8"/>
        <v>-0.7416086722871964</v>
      </c>
      <c r="AS7" s="123">
        <f t="shared" si="6"/>
        <v>-0.75545240976530192</v>
      </c>
    </row>
    <row r="8" spans="1:45" ht="24" x14ac:dyDescent="0.2">
      <c r="A8" s="333"/>
      <c r="B8" s="236" t="s">
        <v>17</v>
      </c>
      <c r="C8" s="252">
        <v>2.2166576390800006</v>
      </c>
      <c r="D8" s="252">
        <v>2.3018093713600001</v>
      </c>
      <c r="E8" s="252">
        <v>1.12931494812</v>
      </c>
      <c r="F8" s="252">
        <v>1.4713363208800001</v>
      </c>
      <c r="G8" s="252">
        <v>1.3599520845199999</v>
      </c>
      <c r="H8" s="252">
        <v>1.356327396</v>
      </c>
      <c r="I8" s="252">
        <v>1.5236086295600004</v>
      </c>
      <c r="J8" s="252">
        <v>1.5672358443599999</v>
      </c>
      <c r="K8" s="252">
        <v>1.5586645858799999</v>
      </c>
      <c r="L8" s="252">
        <v>1.62993039636</v>
      </c>
      <c r="M8" s="252">
        <v>1.6613199989200005</v>
      </c>
      <c r="N8" s="252">
        <v>1.6966862473200002</v>
      </c>
      <c r="O8" s="252">
        <v>1.6932001296000003</v>
      </c>
      <c r="P8" s="252">
        <v>1.7327598375600002</v>
      </c>
      <c r="Q8" s="252">
        <v>1.7478133668400002</v>
      </c>
      <c r="R8" s="252">
        <v>1.7782047630000004</v>
      </c>
      <c r="S8" s="252">
        <v>1.8770599360399998</v>
      </c>
      <c r="T8" s="252">
        <v>1.8280713760400003</v>
      </c>
      <c r="U8" s="252">
        <v>1.8998968134800003</v>
      </c>
      <c r="V8" s="252">
        <v>1.9166980439999999</v>
      </c>
      <c r="W8" s="252">
        <v>1.9371153662400002</v>
      </c>
      <c r="X8" s="252">
        <v>1.9000407854800001</v>
      </c>
      <c r="Y8" s="252">
        <v>1.9041977980399998</v>
      </c>
      <c r="Z8" s="252">
        <v>1.8545053014800001</v>
      </c>
      <c r="AA8" s="252">
        <v>1.7190744948399999</v>
      </c>
      <c r="AB8" s="252">
        <v>1.5900540964133334</v>
      </c>
      <c r="AC8" s="252">
        <v>1.5889133292666666</v>
      </c>
      <c r="AD8" s="252">
        <v>1.5805530445199998</v>
      </c>
      <c r="AE8" s="222">
        <v>1.6005187905866669</v>
      </c>
      <c r="AF8" s="288">
        <v>1.5068491530400001</v>
      </c>
      <c r="AG8" s="146"/>
      <c r="AH8" s="111">
        <f t="shared" si="0"/>
        <v>-5.852454722654795E-2</v>
      </c>
      <c r="AI8" s="111">
        <f t="shared" si="7"/>
        <v>1.2632126543231927E-2</v>
      </c>
      <c r="AJ8" s="114">
        <f t="shared" si="1"/>
        <v>-5.2616367379367188E-3</v>
      </c>
      <c r="AK8" s="112">
        <f t="shared" si="2"/>
        <v>-7.1743920489245744E-4</v>
      </c>
      <c r="AL8" s="113">
        <f t="shared" si="3"/>
        <v>-7.5715837774352979E-2</v>
      </c>
      <c r="AM8" s="113">
        <f t="shared" si="4"/>
        <v>-0.16337765977713536</v>
      </c>
      <c r="AN8" s="113">
        <f t="shared" si="4"/>
        <v>-0.22447451309915281</v>
      </c>
      <c r="AO8" s="113">
        <f t="shared" si="4"/>
        <v>-0.28267944116382904</v>
      </c>
      <c r="AP8" s="113">
        <f t="shared" si="4"/>
        <v>-0.28319407505521343</v>
      </c>
      <c r="AQ8" s="60">
        <f t="shared" si="5"/>
        <v>-0.28696564744387365</v>
      </c>
      <c r="AR8" s="123">
        <f t="shared" si="8"/>
        <v>-0.27795850727271321</v>
      </c>
      <c r="AS8" s="123">
        <f t="shared" si="6"/>
        <v>-0.3202156587133585</v>
      </c>
    </row>
    <row r="9" spans="1:45" ht="24.75" customHeight="1" x14ac:dyDescent="0.2">
      <c r="A9" s="333"/>
      <c r="B9" s="236" t="s">
        <v>18</v>
      </c>
      <c r="C9" s="65">
        <v>0.25390780000000002</v>
      </c>
      <c r="D9" s="65">
        <v>0.29528542000000002</v>
      </c>
      <c r="E9" s="65">
        <v>0.15840702000000001</v>
      </c>
      <c r="F9" s="65">
        <v>0.15061569999999999</v>
      </c>
      <c r="G9" s="65">
        <v>0.14894553999999999</v>
      </c>
      <c r="H9" s="65">
        <v>0.13365692000000001</v>
      </c>
      <c r="I9" s="65">
        <v>0.11058248</v>
      </c>
      <c r="J9" s="65">
        <v>8.2219200000000006E-2</v>
      </c>
      <c r="K9" s="65">
        <v>8.5827970000000003E-2</v>
      </c>
      <c r="L9" s="65">
        <v>7.1668689999999993E-2</v>
      </c>
      <c r="M9" s="65">
        <v>2.8778709999999999E-2</v>
      </c>
      <c r="N9" s="65">
        <v>2.458086E-2</v>
      </c>
      <c r="O9" s="65">
        <v>2.8188069999999999E-2</v>
      </c>
      <c r="P9" s="65">
        <v>4.6118409999999999E-2</v>
      </c>
      <c r="Q9" s="65">
        <v>3.9236790000000001E-2</v>
      </c>
      <c r="R9" s="65">
        <v>2.400555E-2</v>
      </c>
      <c r="S9" s="65">
        <v>2.852737E-2</v>
      </c>
      <c r="T9" s="65">
        <v>2.9299700000000001E-2</v>
      </c>
      <c r="U9" s="65">
        <v>2.7629500000000001E-2</v>
      </c>
      <c r="V9" s="65">
        <v>3.07651E-2</v>
      </c>
      <c r="W9" s="65">
        <v>3.0318609999999999E-2</v>
      </c>
      <c r="X9" s="65">
        <v>3.4095399999999998E-2</v>
      </c>
      <c r="Y9" s="65">
        <v>3.02651E-2</v>
      </c>
      <c r="Z9" s="65">
        <v>2.773142E-2</v>
      </c>
      <c r="AA9" s="65">
        <v>2.6695509999999999E-2</v>
      </c>
      <c r="AB9" s="65">
        <v>8.1729000000000003E-3</v>
      </c>
      <c r="AC9" s="65">
        <v>9.0732499999999997E-3</v>
      </c>
      <c r="AD9" s="65">
        <v>9.4129999999999995E-3</v>
      </c>
      <c r="AE9" s="173">
        <v>3.0287930000000001E-2</v>
      </c>
      <c r="AF9" s="276">
        <v>2.896804E-2</v>
      </c>
      <c r="AG9" s="146"/>
      <c r="AH9" s="111">
        <f t="shared" si="0"/>
        <v>-4.3578085395733566E-2</v>
      </c>
      <c r="AI9" s="111">
        <f t="shared" si="7"/>
        <v>2.2176702432805695</v>
      </c>
      <c r="AJ9" s="114">
        <f t="shared" si="1"/>
        <v>3.7445237373598193E-2</v>
      </c>
      <c r="AK9" s="112">
        <f t="shared" si="2"/>
        <v>0.11016285529004385</v>
      </c>
      <c r="AL9" s="113">
        <f t="shared" si="3"/>
        <v>-0.6601207468971374</v>
      </c>
      <c r="AM9" s="113">
        <f t="shared" si="4"/>
        <v>-0.89078153565979457</v>
      </c>
      <c r="AN9" s="113">
        <f t="shared" si="4"/>
        <v>-0.8948614024460847</v>
      </c>
      <c r="AO9" s="113">
        <f t="shared" si="4"/>
        <v>-0.96781154419045023</v>
      </c>
      <c r="AP9" s="113">
        <f t="shared" si="4"/>
        <v>-0.96426557199109286</v>
      </c>
      <c r="AQ9" s="60">
        <f t="shared" si="5"/>
        <v>-0.96292748785188953</v>
      </c>
      <c r="AR9" s="123">
        <f t="shared" si="8"/>
        <v>-0.88071288081736765</v>
      </c>
      <c r="AS9" s="123">
        <f t="shared" si="6"/>
        <v>-0.88591118508371935</v>
      </c>
    </row>
    <row r="10" spans="1:45" x14ac:dyDescent="0.2">
      <c r="A10" s="334"/>
      <c r="B10" s="245" t="s">
        <v>11</v>
      </c>
      <c r="C10" s="66">
        <f t="shared" ref="C10:U10" si="9">C5+C6+C7+C8+C9</f>
        <v>2.6258620635000005</v>
      </c>
      <c r="D10" s="66">
        <f t="shared" si="9"/>
        <v>2.7651001708599998</v>
      </c>
      <c r="E10" s="66">
        <f t="shared" si="9"/>
        <v>1.40596174528</v>
      </c>
      <c r="F10" s="66">
        <f t="shared" si="9"/>
        <v>1.6991113707400001</v>
      </c>
      <c r="G10" s="66">
        <f t="shared" si="9"/>
        <v>1.5794111911199999</v>
      </c>
      <c r="H10" s="66">
        <f t="shared" si="9"/>
        <v>1.55951620228</v>
      </c>
      <c r="I10" s="66">
        <f t="shared" si="9"/>
        <v>1.7037725429000004</v>
      </c>
      <c r="J10" s="66">
        <f t="shared" si="9"/>
        <v>1.7122260392399997</v>
      </c>
      <c r="K10" s="66">
        <f t="shared" si="9"/>
        <v>1.71156930708</v>
      </c>
      <c r="L10" s="66">
        <f t="shared" si="9"/>
        <v>2.0308801233600002</v>
      </c>
      <c r="M10" s="66">
        <f t="shared" si="9"/>
        <v>1.7535980734499972</v>
      </c>
      <c r="N10" s="66">
        <f t="shared" si="9"/>
        <v>1.7927173178890039</v>
      </c>
      <c r="O10" s="66">
        <f t="shared" si="9"/>
        <v>1.8025108916746211</v>
      </c>
      <c r="P10" s="66">
        <f t="shared" si="9"/>
        <v>1.8752664036583613</v>
      </c>
      <c r="Q10" s="66">
        <f t="shared" si="9"/>
        <v>1.8909194729529548</v>
      </c>
      <c r="R10" s="66">
        <f t="shared" si="9"/>
        <v>1.8862592205125821</v>
      </c>
      <c r="S10" s="66">
        <f t="shared" si="9"/>
        <v>1.9864638727968775</v>
      </c>
      <c r="T10" s="66">
        <f t="shared" si="9"/>
        <v>1.9375463785016884</v>
      </c>
      <c r="U10" s="66">
        <f t="shared" si="9"/>
        <v>2.0007287733548242</v>
      </c>
      <c r="V10" s="66">
        <f t="shared" ref="V10:AD10" si="10">V5+V6+V7+V8+V9</f>
        <v>2.0194185818607329</v>
      </c>
      <c r="W10" s="66">
        <f t="shared" si="10"/>
        <v>2.0516231116318031</v>
      </c>
      <c r="X10" s="66">
        <f t="shared" si="10"/>
        <v>2.0121469717908864</v>
      </c>
      <c r="Y10" s="66">
        <f t="shared" si="10"/>
        <v>2.0125846356587811</v>
      </c>
      <c r="Z10" s="66">
        <f t="shared" si="10"/>
        <v>1.9466784625210141</v>
      </c>
      <c r="AA10" s="66">
        <f t="shared" si="10"/>
        <v>1.8043204776318975</v>
      </c>
      <c r="AB10" s="66">
        <f t="shared" si="10"/>
        <v>1.65661421038822</v>
      </c>
      <c r="AC10" s="66">
        <f t="shared" si="10"/>
        <v>1.8194226305470034</v>
      </c>
      <c r="AD10" s="66">
        <f t="shared" si="10"/>
        <v>1.6475944071006299</v>
      </c>
      <c r="AE10" s="19">
        <f t="shared" ref="AE10" si="11">AE5+AE6+AE7+AE8+AE9</f>
        <v>1.6854929658981408</v>
      </c>
      <c r="AF10" s="240">
        <f>SUM(AF5+AF6+AF7+AF8+AF9)</f>
        <v>1.5893930014711246</v>
      </c>
      <c r="AG10" s="163"/>
      <c r="AH10" s="115">
        <f t="shared" si="0"/>
        <v>-5.7015939177063157E-2</v>
      </c>
      <c r="AI10" s="115">
        <f t="shared" si="7"/>
        <v>2.300235946066561E-2</v>
      </c>
      <c r="AJ10" s="126">
        <f t="shared" si="1"/>
        <v>-9.4441071888126352E-2</v>
      </c>
      <c r="AK10" s="28">
        <f t="shared" si="2"/>
        <v>9.8277812141083817E-2</v>
      </c>
      <c r="AL10" s="18">
        <f t="shared" si="3"/>
        <v>8.3699947444629483E-3</v>
      </c>
      <c r="AM10" s="18">
        <f t="shared" si="4"/>
        <v>-0.25865166735898742</v>
      </c>
      <c r="AN10" s="18">
        <f t="shared" si="4"/>
        <v>-0.31286547655632513</v>
      </c>
      <c r="AO10" s="18">
        <f t="shared" si="4"/>
        <v>-0.36911605776423539</v>
      </c>
      <c r="AP10" s="18">
        <f t="shared" si="4"/>
        <v>-0.30711416420636256</v>
      </c>
      <c r="AQ10" s="56">
        <f t="shared" si="5"/>
        <v>-0.37255104523481397</v>
      </c>
      <c r="AR10" s="124">
        <f t="shared" si="8"/>
        <v>-0.35811823883408622</v>
      </c>
      <c r="AS10" s="124">
        <f t="shared" si="6"/>
        <v>-0.39471573028758816</v>
      </c>
    </row>
    <row r="11" spans="1:45" ht="20.45" customHeight="1" x14ac:dyDescent="0.2">
      <c r="A11" s="301" t="s">
        <v>14</v>
      </c>
      <c r="B11" s="236" t="s">
        <v>6</v>
      </c>
      <c r="C11" s="65">
        <v>1.9111E-2</v>
      </c>
      <c r="D11" s="65">
        <v>2.1791899999999999E-2</v>
      </c>
      <c r="E11" s="65">
        <v>1.34837E-2</v>
      </c>
      <c r="F11" s="65">
        <v>1.027431E-2</v>
      </c>
      <c r="G11" s="65">
        <v>8.0929499999999998E-3</v>
      </c>
      <c r="H11" s="65">
        <v>1.0997120000000001E-2</v>
      </c>
      <c r="I11" s="65">
        <v>1.2111459999999999E-2</v>
      </c>
      <c r="J11" s="65">
        <v>1.302323E-2</v>
      </c>
      <c r="K11" s="65">
        <v>1.334657E-2</v>
      </c>
      <c r="L11" s="65">
        <v>1.0912109999999999E-2</v>
      </c>
      <c r="M11" s="65">
        <v>9.0930999999999998E-3</v>
      </c>
      <c r="N11" s="65">
        <v>9.5129729999999992E-3</v>
      </c>
      <c r="O11" s="65">
        <v>9.3081899999999992E-3</v>
      </c>
      <c r="P11" s="65">
        <v>9.34105E-3</v>
      </c>
      <c r="Q11" s="65">
        <v>1.019279E-2</v>
      </c>
      <c r="R11" s="65">
        <v>1.129659E-2</v>
      </c>
      <c r="S11" s="65">
        <v>1.305597E-2</v>
      </c>
      <c r="T11" s="65">
        <v>1.768016E-2</v>
      </c>
      <c r="U11" s="65">
        <v>1.763994E-2</v>
      </c>
      <c r="V11" s="65">
        <v>1.4609E-2</v>
      </c>
      <c r="W11" s="65">
        <v>1.6106100000000002E-2</v>
      </c>
      <c r="X11" s="65">
        <v>1.6466979999999999E-2</v>
      </c>
      <c r="Y11" s="65">
        <v>1.7614990000000001E-2</v>
      </c>
      <c r="Z11" s="65">
        <v>1.7984150000000001E-2</v>
      </c>
      <c r="AA11" s="65">
        <v>2.0287599999999999E-2</v>
      </c>
      <c r="AB11" s="65">
        <v>2.2753499999999999E-2</v>
      </c>
      <c r="AC11" s="65">
        <v>2.603656E-2</v>
      </c>
      <c r="AD11" s="65">
        <v>2.8111110000000002E-2</v>
      </c>
      <c r="AE11" s="173">
        <v>2.9036429999999998E-2</v>
      </c>
      <c r="AF11" s="276">
        <v>3.0304370000000001E-2</v>
      </c>
      <c r="AG11" s="146"/>
      <c r="AH11" s="111">
        <f t="shared" si="0"/>
        <v>4.3667213910250059E-2</v>
      </c>
      <c r="AI11" s="111">
        <f t="shared" si="7"/>
        <v>3.2916523040178662E-2</v>
      </c>
      <c r="AJ11" s="114">
        <f t="shared" si="1"/>
        <v>7.9678344604663651E-2</v>
      </c>
      <c r="AK11" s="112">
        <f t="shared" si="2"/>
        <v>0.14428813149625336</v>
      </c>
      <c r="AL11" s="113">
        <f t="shared" si="3"/>
        <v>0.28337309489540413</v>
      </c>
      <c r="AM11" s="113">
        <f t="shared" si="4"/>
        <v>-5.8963424205954622E-2</v>
      </c>
      <c r="AN11" s="113">
        <f t="shared" si="4"/>
        <v>6.156663701533148E-2</v>
      </c>
      <c r="AO11" s="113">
        <f t="shared" si="4"/>
        <v>0.19059703835487415</v>
      </c>
      <c r="AP11" s="113">
        <f t="shared" si="4"/>
        <v>0.36238606038407206</v>
      </c>
      <c r="AQ11" s="60">
        <f t="shared" si="5"/>
        <v>0.47093872638794426</v>
      </c>
      <c r="AR11" s="123">
        <f t="shared" si="8"/>
        <v>0.51935691486578406</v>
      </c>
      <c r="AS11" s="123">
        <f t="shared" si="6"/>
        <v>0.5857029982732459</v>
      </c>
    </row>
    <row r="12" spans="1:45" ht="20.45" customHeight="1" x14ac:dyDescent="0.2">
      <c r="A12" s="302"/>
      <c r="B12" s="236" t="s">
        <v>13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08">
        <v>0</v>
      </c>
      <c r="AF12" s="239">
        <v>0</v>
      </c>
      <c r="AG12" s="181"/>
      <c r="AH12" s="111">
        <v>0</v>
      </c>
      <c r="AI12" s="111">
        <v>0</v>
      </c>
      <c r="AJ12" s="127">
        <v>0</v>
      </c>
      <c r="AK12" s="112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60">
        <v>0</v>
      </c>
      <c r="AR12" s="123">
        <v>0</v>
      </c>
      <c r="AS12" s="123">
        <v>0</v>
      </c>
    </row>
    <row r="13" spans="1:45" s="6" customFormat="1" ht="22.15" customHeight="1" x14ac:dyDescent="0.2">
      <c r="A13" s="303"/>
      <c r="B13" s="245" t="s">
        <v>11</v>
      </c>
      <c r="C13" s="66">
        <f>C11+C12</f>
        <v>1.9111E-2</v>
      </c>
      <c r="D13" s="66">
        <f t="shared" ref="D13:AD13" si="12">D11+D12</f>
        <v>2.1791899999999999E-2</v>
      </c>
      <c r="E13" s="66">
        <f t="shared" si="12"/>
        <v>1.34837E-2</v>
      </c>
      <c r="F13" s="66">
        <f t="shared" si="12"/>
        <v>1.027431E-2</v>
      </c>
      <c r="G13" s="66">
        <f t="shared" si="12"/>
        <v>8.0929499999999998E-3</v>
      </c>
      <c r="H13" s="66">
        <f t="shared" si="12"/>
        <v>1.0997120000000001E-2</v>
      </c>
      <c r="I13" s="66">
        <f t="shared" si="12"/>
        <v>1.2111459999999999E-2</v>
      </c>
      <c r="J13" s="66">
        <f t="shared" si="12"/>
        <v>1.302323E-2</v>
      </c>
      <c r="K13" s="66">
        <f t="shared" si="12"/>
        <v>1.334657E-2</v>
      </c>
      <c r="L13" s="66">
        <f t="shared" si="12"/>
        <v>1.0912109999999999E-2</v>
      </c>
      <c r="M13" s="66">
        <f t="shared" si="12"/>
        <v>9.0930999999999998E-3</v>
      </c>
      <c r="N13" s="66">
        <f t="shared" si="12"/>
        <v>9.5129729999999992E-3</v>
      </c>
      <c r="O13" s="66">
        <f t="shared" si="12"/>
        <v>9.3081899999999992E-3</v>
      </c>
      <c r="P13" s="66">
        <f t="shared" si="12"/>
        <v>9.34105E-3</v>
      </c>
      <c r="Q13" s="66">
        <f t="shared" si="12"/>
        <v>1.019279E-2</v>
      </c>
      <c r="R13" s="66">
        <f t="shared" si="12"/>
        <v>1.129659E-2</v>
      </c>
      <c r="S13" s="66">
        <f t="shared" si="12"/>
        <v>1.305597E-2</v>
      </c>
      <c r="T13" s="66">
        <f t="shared" si="12"/>
        <v>1.768016E-2</v>
      </c>
      <c r="U13" s="66">
        <f t="shared" si="12"/>
        <v>1.763994E-2</v>
      </c>
      <c r="V13" s="66">
        <f t="shared" si="12"/>
        <v>1.4609E-2</v>
      </c>
      <c r="W13" s="66">
        <f t="shared" si="12"/>
        <v>1.6106100000000002E-2</v>
      </c>
      <c r="X13" s="66">
        <f t="shared" si="12"/>
        <v>1.6466979999999999E-2</v>
      </c>
      <c r="Y13" s="66">
        <f t="shared" si="12"/>
        <v>1.7614990000000001E-2</v>
      </c>
      <c r="Z13" s="66">
        <f t="shared" si="12"/>
        <v>1.7984150000000001E-2</v>
      </c>
      <c r="AA13" s="66">
        <f t="shared" si="12"/>
        <v>2.0287599999999999E-2</v>
      </c>
      <c r="AB13" s="66">
        <f t="shared" si="12"/>
        <v>2.2753499999999999E-2</v>
      </c>
      <c r="AC13" s="66">
        <f t="shared" si="12"/>
        <v>2.603656E-2</v>
      </c>
      <c r="AD13" s="66">
        <f t="shared" si="12"/>
        <v>2.8111110000000002E-2</v>
      </c>
      <c r="AE13" s="19">
        <f t="shared" ref="AE13" si="13">AE11+AE12</f>
        <v>2.9036429999999998E-2</v>
      </c>
      <c r="AF13" s="295">
        <f>SUM(AF11+AF12)</f>
        <v>3.0304370000000001E-2</v>
      </c>
      <c r="AG13" s="163"/>
      <c r="AH13" s="115">
        <f>(AF13-AE13)/AE13</f>
        <v>4.3667213910250059E-2</v>
      </c>
      <c r="AI13" s="115">
        <f t="shared" si="7"/>
        <v>3.2916523040178662E-2</v>
      </c>
      <c r="AJ13" s="126">
        <f>(AD13-AC13)/AC13</f>
        <v>7.9678344604663651E-2</v>
      </c>
      <c r="AK13" s="28">
        <f>(AC13-AB13)/AB13</f>
        <v>0.14428813149625336</v>
      </c>
      <c r="AL13" s="18">
        <f>(AC13-AA13)/AA13</f>
        <v>0.28337309489540413</v>
      </c>
      <c r="AM13" s="18">
        <f>(Z13-$C13)/$C13</f>
        <v>-5.8963424205954622E-2</v>
      </c>
      <c r="AN13" s="18">
        <f>(AA13-$C13)/$C13</f>
        <v>6.156663701533148E-2</v>
      </c>
      <c r="AO13" s="18">
        <f>(AB13-$C13)/$C13</f>
        <v>0.19059703835487415</v>
      </c>
      <c r="AP13" s="18">
        <f>(AC13-$C13)/$C13</f>
        <v>0.36238606038407206</v>
      </c>
      <c r="AQ13" s="56">
        <f>(AD13-C13)/C13</f>
        <v>0.47093872638794426</v>
      </c>
      <c r="AR13" s="124">
        <f t="shared" si="8"/>
        <v>0.51935691486578406</v>
      </c>
      <c r="AS13" s="124">
        <f>(AF13-C13)/C13</f>
        <v>0.5857029982732459</v>
      </c>
    </row>
    <row r="14" spans="1:45" x14ac:dyDescent="0.2">
      <c r="A14" s="335" t="s">
        <v>0</v>
      </c>
      <c r="B14" s="336"/>
      <c r="C14" s="125">
        <v>1.2219999999999999E-9</v>
      </c>
      <c r="D14" s="125">
        <v>1.235E-9</v>
      </c>
      <c r="E14" s="252">
        <v>5.5680000000000002E-11</v>
      </c>
      <c r="F14" s="65">
        <v>3.25E-8</v>
      </c>
      <c r="G14" s="252">
        <v>1.00224E-9</v>
      </c>
      <c r="H14" s="252">
        <v>9.9237999999999994E-11</v>
      </c>
      <c r="I14" s="252">
        <v>5.0343999999999993E-11</v>
      </c>
      <c r="J14" s="252">
        <v>4.6979999999999996E-11</v>
      </c>
      <c r="K14" s="252">
        <v>3.3732799999999994E-10</v>
      </c>
      <c r="L14" s="252">
        <v>1.1762400000000001E-10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252">
        <v>1.2581999999999999E-10</v>
      </c>
      <c r="Y14" s="252">
        <v>1.4920155E-9</v>
      </c>
      <c r="Z14" s="252">
        <v>2.2207229999999999E-9</v>
      </c>
      <c r="AA14" s="252">
        <v>2.9043449999999994E-9</v>
      </c>
      <c r="AB14" s="252">
        <v>3.6718469999999998E-9</v>
      </c>
      <c r="AC14" s="252">
        <v>3.9968820000000006E-9</v>
      </c>
      <c r="AD14" s="252">
        <v>3.9402630000000003E-9</v>
      </c>
      <c r="AE14" s="252">
        <v>3.9884940000000002E-9</v>
      </c>
      <c r="AF14" s="222">
        <v>3.9884940000000002E-9</v>
      </c>
      <c r="AG14" s="181"/>
      <c r="AH14" s="111">
        <f>(AF14-AE14)/AE14</f>
        <v>0</v>
      </c>
      <c r="AI14" s="111">
        <f t="shared" si="7"/>
        <v>1.2240553485896715E-2</v>
      </c>
      <c r="AJ14" s="114">
        <v>0</v>
      </c>
      <c r="AK14" s="112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60">
        <v>0</v>
      </c>
      <c r="AR14" s="123">
        <v>0</v>
      </c>
      <c r="AS14" s="123">
        <f>(AF14-C14)/C14</f>
        <v>2.263906710310966</v>
      </c>
    </row>
    <row r="15" spans="1:45" ht="16.5" thickBot="1" x14ac:dyDescent="0.25">
      <c r="A15" s="331" t="s">
        <v>12</v>
      </c>
      <c r="B15" s="331"/>
      <c r="C15" s="32">
        <f t="shared" ref="C15:N15" si="14">C10+C13+C14</f>
        <v>2.6449730647220004</v>
      </c>
      <c r="D15" s="32">
        <f t="shared" si="14"/>
        <v>2.7868920720950001</v>
      </c>
      <c r="E15" s="255">
        <f t="shared" si="14"/>
        <v>1.41944544533568</v>
      </c>
      <c r="F15" s="32">
        <f t="shared" si="14"/>
        <v>1.7093857132400001</v>
      </c>
      <c r="G15" s="255">
        <f t="shared" si="14"/>
        <v>1.58750414212224</v>
      </c>
      <c r="H15" s="255">
        <f t="shared" si="14"/>
        <v>1.570513322379238</v>
      </c>
      <c r="I15" s="255">
        <f t="shared" si="14"/>
        <v>1.7158840029503444</v>
      </c>
      <c r="J15" s="255">
        <f t="shared" si="14"/>
        <v>1.7252492692869796</v>
      </c>
      <c r="K15" s="255">
        <f t="shared" si="14"/>
        <v>1.7249158774173279</v>
      </c>
      <c r="L15" s="255">
        <f t="shared" si="14"/>
        <v>2.0417922334776244</v>
      </c>
      <c r="M15" s="32">
        <f t="shared" si="14"/>
        <v>1.7626911734499973</v>
      </c>
      <c r="N15" s="32">
        <f t="shared" si="14"/>
        <v>1.802230290889004</v>
      </c>
      <c r="O15" s="32">
        <f t="shared" ref="O15:AD15" si="15">O10+O13+O14</f>
        <v>1.8118190816746211</v>
      </c>
      <c r="P15" s="32">
        <f t="shared" si="15"/>
        <v>1.8846074536583612</v>
      </c>
      <c r="Q15" s="32">
        <f t="shared" si="15"/>
        <v>1.9011122629529549</v>
      </c>
      <c r="R15" s="32">
        <f t="shared" si="15"/>
        <v>1.897555810512582</v>
      </c>
      <c r="S15" s="32">
        <f t="shared" si="15"/>
        <v>1.9995198427968774</v>
      </c>
      <c r="T15" s="32">
        <f t="shared" si="15"/>
        <v>1.9552265385016885</v>
      </c>
      <c r="U15" s="32">
        <f t="shared" si="15"/>
        <v>2.0183687133548243</v>
      </c>
      <c r="V15" s="32">
        <f t="shared" si="15"/>
        <v>2.034027581860733</v>
      </c>
      <c r="W15" s="32">
        <f t="shared" si="15"/>
        <v>2.0677292116318031</v>
      </c>
      <c r="X15" s="255">
        <f t="shared" si="15"/>
        <v>2.0286139519167063</v>
      </c>
      <c r="Y15" s="255">
        <f t="shared" si="15"/>
        <v>2.0301996271507967</v>
      </c>
      <c r="Z15" s="255">
        <f t="shared" si="15"/>
        <v>1.964662614741737</v>
      </c>
      <c r="AA15" s="255">
        <f t="shared" si="15"/>
        <v>1.8246080805362426</v>
      </c>
      <c r="AB15" s="255">
        <f t="shared" si="15"/>
        <v>1.6793677140600671</v>
      </c>
      <c r="AC15" s="255">
        <f t="shared" si="15"/>
        <v>1.8454591945438854</v>
      </c>
      <c r="AD15" s="255">
        <f t="shared" si="15"/>
        <v>1.6757055210408929</v>
      </c>
      <c r="AE15" s="265">
        <f t="shared" ref="AE15" si="16">AE10+AE13+AE14</f>
        <v>1.7145293998866347</v>
      </c>
      <c r="AF15" s="255">
        <f>SUM(AF10+AF13+AF14)</f>
        <v>1.6196973754596187</v>
      </c>
      <c r="AG15" s="165"/>
      <c r="AH15" s="85">
        <f>(AF15-AE15)/AE15</f>
        <v>-5.5310818486569158E-2</v>
      </c>
      <c r="AI15" s="85">
        <f t="shared" si="7"/>
        <v>2.316867633259672E-2</v>
      </c>
      <c r="AJ15" s="86">
        <f>(AD15-AC15)/AC15</f>
        <v>-9.1984517460408005E-2</v>
      </c>
      <c r="AK15" s="87">
        <f>(AC15-AB15)/AB15</f>
        <v>9.8901199000826792E-2</v>
      </c>
      <c r="AL15" s="88">
        <f>(AC15-AA15)/AA15</f>
        <v>1.1427722057174494E-2</v>
      </c>
      <c r="AM15" s="88">
        <f>(Z15-$C15)/$C15</f>
        <v>-0.25720883855267818</v>
      </c>
      <c r="AN15" s="88">
        <f>(AA15-$C15)/$C15</f>
        <v>-0.31016005233761512</v>
      </c>
      <c r="AO15" s="88">
        <f>(AB15-$C15)/$C15</f>
        <v>-0.36507190320421018</v>
      </c>
      <c r="AP15" s="88">
        <f>(AC15-$C15)/$C15</f>
        <v>-0.30227675315179359</v>
      </c>
      <c r="AQ15" s="89">
        <f>(AD15-C15)/C15</f>
        <v>-0.36645648933403496</v>
      </c>
      <c r="AR15" s="90">
        <f t="shared" si="8"/>
        <v>-0.35177812479279819</v>
      </c>
      <c r="AS15" s="90">
        <f>(AF15-C15)/C15</f>
        <v>-0.38763180727140722</v>
      </c>
    </row>
    <row r="16" spans="1:45" x14ac:dyDescent="0.2">
      <c r="A16" s="45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"/>
      <c r="AE16" s="4"/>
      <c r="AF16" s="4"/>
      <c r="AG16" s="4"/>
      <c r="AH16" s="4"/>
      <c r="AI16" s="4"/>
      <c r="AJ16" s="4"/>
      <c r="AK16" s="4"/>
      <c r="AL16" s="33"/>
      <c r="AM16" s="33"/>
      <c r="AN16" s="33"/>
      <c r="AO16" s="62"/>
      <c r="AP16" s="33"/>
    </row>
    <row r="17" spans="1:42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1:42" ht="15.75" x14ac:dyDescent="0.25">
      <c r="A18" s="1" t="s">
        <v>49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ht="15" customHeight="1" x14ac:dyDescent="0.2">
      <c r="A20" s="309" t="s">
        <v>1</v>
      </c>
      <c r="B20" s="309" t="s">
        <v>2</v>
      </c>
      <c r="C20" s="309" t="s">
        <v>8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152"/>
      <c r="AH20" s="152"/>
      <c r="AI20" s="33"/>
      <c r="AJ20" s="33"/>
      <c r="AK20" s="33"/>
      <c r="AL20" s="33"/>
      <c r="AM20" s="33"/>
      <c r="AN20" s="33"/>
      <c r="AO20" s="33"/>
      <c r="AP20" s="33"/>
    </row>
    <row r="21" spans="1:42" x14ac:dyDescent="0.2">
      <c r="A21" s="309"/>
      <c r="B21" s="309"/>
      <c r="C21" s="99">
        <v>1990</v>
      </c>
      <c r="D21" s="99">
        <v>1991</v>
      </c>
      <c r="E21" s="99">
        <v>1992</v>
      </c>
      <c r="F21" s="99">
        <v>1993</v>
      </c>
      <c r="G21" s="99">
        <v>1994</v>
      </c>
      <c r="H21" s="99">
        <v>1995</v>
      </c>
      <c r="I21" s="99">
        <v>1996</v>
      </c>
      <c r="J21" s="99">
        <v>1997</v>
      </c>
      <c r="K21" s="99">
        <v>1998</v>
      </c>
      <c r="L21" s="99">
        <v>1999</v>
      </c>
      <c r="M21" s="99">
        <v>2000</v>
      </c>
      <c r="N21" s="99">
        <v>2001</v>
      </c>
      <c r="O21" s="99">
        <v>2002</v>
      </c>
      <c r="P21" s="99">
        <v>2003</v>
      </c>
      <c r="Q21" s="99">
        <v>2004</v>
      </c>
      <c r="R21" s="99">
        <v>2005</v>
      </c>
      <c r="S21" s="99">
        <v>2006</v>
      </c>
      <c r="T21" s="99">
        <v>2007</v>
      </c>
      <c r="U21" s="99">
        <v>2008</v>
      </c>
      <c r="V21" s="99">
        <v>2009</v>
      </c>
      <c r="W21" s="99">
        <v>2010</v>
      </c>
      <c r="X21" s="99">
        <v>2011</v>
      </c>
      <c r="Y21" s="99">
        <v>2012</v>
      </c>
      <c r="Z21" s="99">
        <v>2013</v>
      </c>
      <c r="AA21" s="99">
        <v>2014</v>
      </c>
      <c r="AB21" s="99">
        <v>2015</v>
      </c>
      <c r="AC21" s="99">
        <v>2016</v>
      </c>
      <c r="AD21" s="103">
        <v>2017</v>
      </c>
      <c r="AE21" s="103">
        <v>2018</v>
      </c>
      <c r="AF21" s="119">
        <v>2019</v>
      </c>
      <c r="AG21" s="177"/>
      <c r="AH21" s="177"/>
      <c r="AI21" s="33"/>
      <c r="AJ21" s="33"/>
      <c r="AK21" s="33"/>
      <c r="AL21" s="33"/>
      <c r="AM21" s="33"/>
      <c r="AN21" s="33"/>
      <c r="AO21" s="33"/>
      <c r="AP21" s="33"/>
    </row>
    <row r="22" spans="1:42" ht="24" x14ac:dyDescent="0.2">
      <c r="A22" s="332" t="s">
        <v>3</v>
      </c>
      <c r="B22" s="120" t="s">
        <v>9</v>
      </c>
      <c r="C22" s="113">
        <f t="shared" ref="C22:C32" si="17">C5/C$15</f>
        <v>2.7849168992479727E-2</v>
      </c>
      <c r="D22" s="113">
        <f t="shared" ref="D22:AB32" si="18">D5/D$15</f>
        <v>2.7078353817724575E-2</v>
      </c>
      <c r="E22" s="113">
        <f t="shared" si="18"/>
        <v>2.9252879916198817E-2</v>
      </c>
      <c r="F22" s="113">
        <f t="shared" si="18"/>
        <v>1.7213912595669775E-2</v>
      </c>
      <c r="G22" s="113">
        <f t="shared" si="18"/>
        <v>1.4998841532576326E-2</v>
      </c>
      <c r="H22" s="113">
        <f t="shared" si="18"/>
        <v>1.5993057761489543E-2</v>
      </c>
      <c r="I22" s="113">
        <f t="shared" si="18"/>
        <v>1.8878405116139672E-2</v>
      </c>
      <c r="J22" s="113">
        <f t="shared" si="18"/>
        <v>1.5755372492482721E-2</v>
      </c>
      <c r="K22" s="113">
        <f t="shared" si="18"/>
        <v>1.5255434600903428E-2</v>
      </c>
      <c r="L22" s="113">
        <f t="shared" si="18"/>
        <v>1.5676090091441112E-2</v>
      </c>
      <c r="M22" s="113">
        <f t="shared" si="18"/>
        <v>2.0336048078029061E-2</v>
      </c>
      <c r="N22" s="113">
        <f t="shared" si="18"/>
        <v>2.3531594149426963E-2</v>
      </c>
      <c r="O22" s="113">
        <f t="shared" si="18"/>
        <v>2.5046247836554354E-2</v>
      </c>
      <c r="P22" s="113">
        <f t="shared" si="18"/>
        <v>2.8513435895654905E-2</v>
      </c>
      <c r="Q22" s="113">
        <f t="shared" si="18"/>
        <v>3.3061903569715799E-2</v>
      </c>
      <c r="R22" s="113">
        <f t="shared" si="18"/>
        <v>2.6182232056279349E-2</v>
      </c>
      <c r="S22" s="113">
        <f t="shared" si="18"/>
        <v>2.4068305879276299E-2</v>
      </c>
      <c r="T22" s="113">
        <f t="shared" si="18"/>
        <v>2.5510152097214508E-2</v>
      </c>
      <c r="U22" s="113">
        <f t="shared" si="18"/>
        <v>2.0931591534929302E-2</v>
      </c>
      <c r="V22" s="113">
        <f t="shared" si="18"/>
        <v>2.211015649040117E-2</v>
      </c>
      <c r="W22" s="113">
        <f t="shared" si="18"/>
        <v>2.6006555505092087E-2</v>
      </c>
      <c r="X22" s="113">
        <f t="shared" si="18"/>
        <v>2.2765260086697239E-2</v>
      </c>
      <c r="Y22" s="113">
        <f t="shared" si="18"/>
        <v>2.2141557420078516E-2</v>
      </c>
      <c r="Z22" s="113">
        <f t="shared" si="18"/>
        <v>1.8252452493339597E-2</v>
      </c>
      <c r="AA22" s="113">
        <f t="shared" si="18"/>
        <v>1.7099881560717473E-2</v>
      </c>
      <c r="AB22" s="113">
        <f t="shared" si="18"/>
        <v>1.9105922083803437E-2</v>
      </c>
      <c r="AC22" s="113">
        <f t="shared" ref="AC22:AD31" si="19">AC5/AC$15</f>
        <v>1.4834122023002971E-2</v>
      </c>
      <c r="AD22" s="113">
        <f t="shared" si="19"/>
        <v>1.7313456270412426E-2</v>
      </c>
      <c r="AE22" s="113">
        <f t="shared" ref="AE22" si="20">AE5/AE$15</f>
        <v>1.5255302051515316E-2</v>
      </c>
      <c r="AF22" s="113">
        <f>AF5/AF15</f>
        <v>1.5368518099907913E-2</v>
      </c>
      <c r="AG22" s="154"/>
      <c r="AH22" s="154"/>
      <c r="AI22" s="33"/>
      <c r="AJ22" s="33"/>
      <c r="AK22" s="33"/>
      <c r="AL22" s="33"/>
      <c r="AM22" s="33"/>
      <c r="AN22" s="33"/>
      <c r="AO22" s="33"/>
      <c r="AP22" s="33"/>
    </row>
    <row r="23" spans="1:42" ht="24" x14ac:dyDescent="0.2">
      <c r="A23" s="333"/>
      <c r="B23" s="120" t="s">
        <v>10</v>
      </c>
      <c r="C23" s="113">
        <f t="shared" si="17"/>
        <v>2.6529656024068147E-3</v>
      </c>
      <c r="D23" s="113">
        <f t="shared" ref="D23:R23" si="21">D6/D$15</f>
        <v>2.8018422378768837E-3</v>
      </c>
      <c r="E23" s="113">
        <f t="shared" si="21"/>
        <v>2.7474180235773321E-3</v>
      </c>
      <c r="F23" s="113">
        <f t="shared" si="21"/>
        <v>3.6304466288286409E-3</v>
      </c>
      <c r="G23" s="113">
        <f t="shared" si="21"/>
        <v>2.8855128112461174E-3</v>
      </c>
      <c r="H23" s="113">
        <f t="shared" si="21"/>
        <v>5.3622760660456351E-3</v>
      </c>
      <c r="I23" s="113">
        <f t="shared" si="21"/>
        <v>3.2057703146260897E-3</v>
      </c>
      <c r="J23" s="113">
        <f t="shared" si="21"/>
        <v>2.54370199027165E-3</v>
      </c>
      <c r="K23" s="113">
        <f t="shared" si="21"/>
        <v>3.15963805038441E-3</v>
      </c>
      <c r="L23" s="113">
        <f t="shared" si="21"/>
        <v>2.6638449842353194E-3</v>
      </c>
      <c r="M23" s="113">
        <f t="shared" si="21"/>
        <v>2.9736031807211455E-3</v>
      </c>
      <c r="N23" s="113">
        <f t="shared" si="21"/>
        <v>3.8653655058497965E-3</v>
      </c>
      <c r="O23" s="113">
        <f t="shared" si="21"/>
        <v>4.2122595998636148E-3</v>
      </c>
      <c r="P23" s="113">
        <f t="shared" si="21"/>
        <v>4.3454578639720151E-3</v>
      </c>
      <c r="Q23" s="113">
        <f t="shared" si="21"/>
        <v>4.9785885791396936E-3</v>
      </c>
      <c r="R23" s="113">
        <f t="shared" si="21"/>
        <v>5.1084404939749865E-3</v>
      </c>
      <c r="S23" s="113">
        <f t="shared" si="18"/>
        <v>4.1016004908900165E-3</v>
      </c>
      <c r="T23" s="113">
        <f t="shared" si="18"/>
        <v>3.0450108786690138E-3</v>
      </c>
      <c r="U23" s="113">
        <f t="shared" si="18"/>
        <v>4.3884600179307613E-3</v>
      </c>
      <c r="V23" s="113">
        <f t="shared" si="18"/>
        <v>4.1644861630888031E-3</v>
      </c>
      <c r="W23" s="113">
        <f t="shared" si="18"/>
        <v>4.2981067491842107E-3</v>
      </c>
      <c r="X23" s="113">
        <f t="shared" si="18"/>
        <v>4.1336460651259024E-3</v>
      </c>
      <c r="Y23" s="113">
        <f t="shared" si="18"/>
        <v>4.1500923787600426E-3</v>
      </c>
      <c r="Z23" s="113">
        <f t="shared" si="18"/>
        <v>4.7901542633248103E-3</v>
      </c>
      <c r="AA23" s="113">
        <f t="shared" si="18"/>
        <v>4.5292031796610533E-3</v>
      </c>
      <c r="AB23" s="113">
        <f t="shared" si="18"/>
        <v>5.2776084747827839E-3</v>
      </c>
      <c r="AC23" s="113">
        <f t="shared" si="19"/>
        <v>5.2599832218989569E-3</v>
      </c>
      <c r="AD23" s="113">
        <f t="shared" si="19"/>
        <v>5.8522862142916365E-3</v>
      </c>
      <c r="AE23" s="113">
        <f t="shared" ref="AE23" si="22">AE6/AE$15</f>
        <v>5.3948339647086757E-3</v>
      </c>
      <c r="AF23" s="113">
        <f>AF6/AF15</f>
        <v>6.4428640547983477E-3</v>
      </c>
      <c r="AG23" s="154"/>
      <c r="AH23" s="154"/>
      <c r="AI23" s="33"/>
      <c r="AJ23" s="33"/>
      <c r="AK23" s="33"/>
      <c r="AL23" s="33"/>
      <c r="AM23" s="33"/>
      <c r="AN23" s="33"/>
      <c r="AO23" s="33"/>
      <c r="AP23" s="33"/>
    </row>
    <row r="24" spans="1:42" ht="36" x14ac:dyDescent="0.2">
      <c r="A24" s="333"/>
      <c r="B24" s="120" t="s">
        <v>16</v>
      </c>
      <c r="C24" s="113">
        <f t="shared" si="17"/>
        <v>2.8211742869995105E-2</v>
      </c>
      <c r="D24" s="113">
        <f t="shared" si="18"/>
        <v>3.0403939516862506E-2</v>
      </c>
      <c r="E24" s="113">
        <f t="shared" si="18"/>
        <v>5.1299682026722568E-2</v>
      </c>
      <c r="F24" s="113">
        <f t="shared" si="18"/>
        <v>2.4294282839936995E-2</v>
      </c>
      <c r="G24" s="113">
        <f t="shared" si="18"/>
        <v>2.6533524469227205E-2</v>
      </c>
      <c r="H24" s="113">
        <f t="shared" si="18"/>
        <v>2.2918016349885263E-2</v>
      </c>
      <c r="I24" s="113">
        <f t="shared" si="18"/>
        <v>1.846718656128004E-2</v>
      </c>
      <c r="J24" s="113">
        <f t="shared" si="18"/>
        <v>1.8084650464970042E-2</v>
      </c>
      <c r="K24" s="113">
        <f t="shared" si="18"/>
        <v>2.0471896897877824E-2</v>
      </c>
      <c r="L24" s="113">
        <f t="shared" si="18"/>
        <v>0.14293065436091942</v>
      </c>
      <c r="M24" s="113">
        <f t="shared" si="18"/>
        <v>1.271444955166774E-2</v>
      </c>
      <c r="N24" s="113">
        <f t="shared" si="18"/>
        <v>1.2248479071512584E-2</v>
      </c>
      <c r="O24" s="113">
        <f t="shared" si="18"/>
        <v>1.5515660633189239E-2</v>
      </c>
      <c r="P24" s="113">
        <f t="shared" si="18"/>
        <v>1.8286057360700231E-2</v>
      </c>
      <c r="Q24" s="113">
        <f t="shared" si="18"/>
        <v>1.6595584918795897E-2</v>
      </c>
      <c r="R24" s="113">
        <f t="shared" si="18"/>
        <v>1.3002574081515481E-2</v>
      </c>
      <c r="S24" s="113">
        <f t="shared" si="18"/>
        <v>1.2278087706126335E-2</v>
      </c>
      <c r="T24" s="113">
        <f t="shared" si="18"/>
        <v>1.2450470326908861E-2</v>
      </c>
      <c r="U24" s="113">
        <f t="shared" si="18"/>
        <v>1.0948078938100026E-2</v>
      </c>
      <c r="V24" s="113">
        <f t="shared" si="18"/>
        <v>9.1011991012752633E-3</v>
      </c>
      <c r="W24" s="113">
        <f t="shared" si="18"/>
        <v>1.0411082785357162E-2</v>
      </c>
      <c r="X24" s="113">
        <f t="shared" si="18"/>
        <v>1.1556309162642773E-2</v>
      </c>
      <c r="Y24" s="113">
        <f t="shared" si="18"/>
        <v>1.2188180742958073E-2</v>
      </c>
      <c r="Z24" s="113">
        <f t="shared" si="18"/>
        <v>9.7578041421224268E-3</v>
      </c>
      <c r="AA24" s="113">
        <f t="shared" si="18"/>
        <v>1.0460257303250989E-2</v>
      </c>
      <c r="AB24" s="113">
        <f t="shared" si="18"/>
        <v>1.0383848548475948E-2</v>
      </c>
      <c r="AC24" s="113">
        <f t="shared" si="19"/>
        <v>9.9895571002079964E-2</v>
      </c>
      <c r="AD24" s="113">
        <f t="shared" si="19"/>
        <v>1.1224764592478172E-2</v>
      </c>
      <c r="AE24" s="113">
        <f t="shared" ref="AE24" si="23">AE7/AE$15</f>
        <v>1.1245639766384213E-2</v>
      </c>
      <c r="AF24" s="113">
        <f>AF7/AF15</f>
        <v>1.1266283613518733E-2</v>
      </c>
      <c r="AG24" s="154"/>
      <c r="AH24" s="154"/>
      <c r="AI24" s="33"/>
      <c r="AJ24" s="33"/>
      <c r="AK24" s="33"/>
      <c r="AL24" s="33"/>
      <c r="AM24" s="33"/>
      <c r="AN24" s="33"/>
      <c r="AO24" s="33"/>
      <c r="AP24" s="33"/>
    </row>
    <row r="25" spans="1:42" ht="24" x14ac:dyDescent="0.2">
      <c r="A25" s="333"/>
      <c r="B25" s="120" t="s">
        <v>17</v>
      </c>
      <c r="C25" s="113">
        <f t="shared" si="17"/>
        <v>0.83806435258083889</v>
      </c>
      <c r="D25" s="113">
        <f t="shared" si="18"/>
        <v>0.82594133960474936</v>
      </c>
      <c r="E25" s="113">
        <f t="shared" si="18"/>
        <v>0.79560292495280227</v>
      </c>
      <c r="F25" s="113">
        <f t="shared" si="18"/>
        <v>0.86073980230664449</v>
      </c>
      <c r="G25" s="113">
        <f t="shared" si="18"/>
        <v>0.8566604951984319</v>
      </c>
      <c r="H25" s="113">
        <f t="shared" si="18"/>
        <v>0.86362043331491223</v>
      </c>
      <c r="I25" s="113">
        <f t="shared" si="18"/>
        <v>0.88794383940887633</v>
      </c>
      <c r="J25" s="113">
        <f t="shared" si="18"/>
        <v>0.90841124946988994</v>
      </c>
      <c r="K25" s="113">
        <f t="shared" si="18"/>
        <v>0.90361773944231316</v>
      </c>
      <c r="L25" s="113">
        <f t="shared" si="18"/>
        <v>0.79828415919864071</v>
      </c>
      <c r="M25" s="113">
        <f t="shared" si="18"/>
        <v>0.94249067785845331</v>
      </c>
      <c r="N25" s="113">
        <f t="shared" si="18"/>
        <v>0.94143698277485888</v>
      </c>
      <c r="O25" s="113">
        <f t="shared" si="18"/>
        <v>0.93453046539007412</v>
      </c>
      <c r="P25" s="113">
        <f t="shared" si="18"/>
        <v>0.91942745646919866</v>
      </c>
      <c r="Q25" s="113">
        <f t="shared" si="18"/>
        <v>0.9193635751552941</v>
      </c>
      <c r="R25" s="113">
        <f t="shared" si="18"/>
        <v>0.93710274720175868</v>
      </c>
      <c r="S25" s="113">
        <f t="shared" si="18"/>
        <v>0.9387553430899771</v>
      </c>
      <c r="T25" s="113">
        <f t="shared" si="18"/>
        <v>0.93496653203207403</v>
      </c>
      <c r="U25" s="113">
        <f t="shared" si="18"/>
        <v>0.94130314293372774</v>
      </c>
      <c r="V25" s="113">
        <f t="shared" si="18"/>
        <v>0.94231664363498957</v>
      </c>
      <c r="W25" s="113">
        <f t="shared" si="18"/>
        <v>0.93683222897028884</v>
      </c>
      <c r="X25" s="113">
        <f t="shared" si="18"/>
        <v>0.93662019019674703</v>
      </c>
      <c r="Y25" s="113">
        <f t="shared" si="18"/>
        <v>0.93793623670021598</v>
      </c>
      <c r="Z25" s="113">
        <f t="shared" si="18"/>
        <v>0.94393067164042443</v>
      </c>
      <c r="AA25" s="113">
        <f t="shared" si="18"/>
        <v>0.94216095674352873</v>
      </c>
      <c r="AB25" s="113">
        <f t="shared" si="18"/>
        <v>0.9468171164069793</v>
      </c>
      <c r="AC25" s="113">
        <f t="shared" si="19"/>
        <v>0.8609853493181</v>
      </c>
      <c r="AD25" s="113">
        <f t="shared" si="19"/>
        <v>0.94321646892839051</v>
      </c>
      <c r="AE25" s="113">
        <f t="shared" ref="AE25" si="24">AE8/AE$15</f>
        <v>0.93350326374834625</v>
      </c>
      <c r="AF25" s="113">
        <f>AF8/AF15</f>
        <v>0.93032758827086703</v>
      </c>
      <c r="AG25" s="154"/>
      <c r="AH25" s="154"/>
      <c r="AI25" s="33"/>
      <c r="AJ25" s="33"/>
      <c r="AK25" s="33"/>
      <c r="AL25" s="33"/>
      <c r="AM25" s="33"/>
      <c r="AN25" s="33"/>
      <c r="AO25" s="33"/>
      <c r="AP25" s="33"/>
    </row>
    <row r="26" spans="1:42" ht="36" x14ac:dyDescent="0.2">
      <c r="A26" s="333"/>
      <c r="B26" s="120" t="s">
        <v>18</v>
      </c>
      <c r="C26" s="113">
        <f t="shared" si="17"/>
        <v>9.5996365099728143E-2</v>
      </c>
      <c r="D26" s="113">
        <f t="shared" si="18"/>
        <v>0.10595509706194832</v>
      </c>
      <c r="E26" s="113">
        <f t="shared" si="18"/>
        <v>0.1115978218962398</v>
      </c>
      <c r="F26" s="113">
        <f t="shared" si="18"/>
        <v>8.8111009021199962E-2</v>
      </c>
      <c r="G26" s="113">
        <f t="shared" si="18"/>
        <v>9.3823717398862055E-2</v>
      </c>
      <c r="H26" s="113">
        <f t="shared" si="18"/>
        <v>8.5103970845352275E-2</v>
      </c>
      <c r="I26" s="113">
        <f t="shared" si="18"/>
        <v>6.4446361065119223E-2</v>
      </c>
      <c r="J26" s="113">
        <f t="shared" si="18"/>
        <v>4.7656417807949575E-2</v>
      </c>
      <c r="K26" s="113">
        <f t="shared" si="18"/>
        <v>4.9757771450575326E-2</v>
      </c>
      <c r="L26" s="113">
        <f t="shared" si="18"/>
        <v>3.5100873058926445E-2</v>
      </c>
      <c r="M26" s="113">
        <f t="shared" si="18"/>
        <v>1.6326575201300497E-2</v>
      </c>
      <c r="N26" s="113">
        <f t="shared" si="18"/>
        <v>1.3639133757914342E-2</v>
      </c>
      <c r="O26" s="113">
        <f t="shared" si="18"/>
        <v>1.5557883391947963E-2</v>
      </c>
      <c r="P26" s="113">
        <f t="shared" si="18"/>
        <v>2.4471096042030339E-2</v>
      </c>
      <c r="Q26" s="113">
        <f t="shared" si="18"/>
        <v>2.0638860084493053E-2</v>
      </c>
      <c r="R26" s="113">
        <f t="shared" si="18"/>
        <v>1.2650774152205536E-2</v>
      </c>
      <c r="S26" s="113">
        <f t="shared" si="18"/>
        <v>1.4267110227871829E-2</v>
      </c>
      <c r="T26" s="113">
        <f t="shared" si="18"/>
        <v>1.4985322377248768E-2</v>
      </c>
      <c r="U26" s="113">
        <f t="shared" si="18"/>
        <v>1.3689025110816213E-2</v>
      </c>
      <c r="V26" s="113">
        <f t="shared" si="18"/>
        <v>1.5125212791783294E-2</v>
      </c>
      <c r="W26" s="113">
        <f t="shared" si="18"/>
        <v>1.4662756529939076E-2</v>
      </c>
      <c r="X26" s="113">
        <f t="shared" si="18"/>
        <v>1.6807239232376103E-2</v>
      </c>
      <c r="Y26" s="113">
        <f t="shared" si="18"/>
        <v>1.4907450279889153E-2</v>
      </c>
      <c r="Z26" s="113">
        <f t="shared" si="18"/>
        <v>1.4115105459796927E-2</v>
      </c>
      <c r="AA26" s="113">
        <f t="shared" si="18"/>
        <v>1.4630818686363775E-2</v>
      </c>
      <c r="AB26" s="113">
        <f t="shared" si="18"/>
        <v>4.8666530454137781E-3</v>
      </c>
      <c r="AC26" s="113">
        <f t="shared" si="19"/>
        <v>4.9165270230981722E-3</v>
      </c>
      <c r="AD26" s="113">
        <f t="shared" si="19"/>
        <v>5.6173354338254818E-3</v>
      </c>
      <c r="AE26" s="113">
        <f t="shared" ref="AE26" si="25">AE9/AE$15</f>
        <v>1.7665448024398213E-2</v>
      </c>
      <c r="AF26" s="113">
        <f>AF9/AF15</f>
        <v>1.7884847156574412E-2</v>
      </c>
      <c r="AG26" s="154"/>
      <c r="AH26" s="154"/>
      <c r="AI26" s="33"/>
      <c r="AJ26" s="33"/>
      <c r="AK26" s="33"/>
      <c r="AL26" s="33"/>
      <c r="AM26" s="33"/>
      <c r="AN26" s="33"/>
      <c r="AO26" s="33"/>
      <c r="AP26" s="33"/>
    </row>
    <row r="27" spans="1:42" s="209" customFormat="1" x14ac:dyDescent="0.2">
      <c r="A27" s="334"/>
      <c r="B27" s="230" t="s">
        <v>11</v>
      </c>
      <c r="C27" s="69">
        <f t="shared" si="17"/>
        <v>0.99277459514544864</v>
      </c>
      <c r="D27" s="69">
        <f t="shared" si="18"/>
        <v>0.99218057223916156</v>
      </c>
      <c r="E27" s="69">
        <f t="shared" si="18"/>
        <v>0.9905007268155408</v>
      </c>
      <c r="F27" s="69">
        <f t="shared" si="18"/>
        <v>0.99398945339227984</v>
      </c>
      <c r="G27" s="69">
        <f t="shared" si="18"/>
        <v>0.99490209141034358</v>
      </c>
      <c r="H27" s="69">
        <f t="shared" si="18"/>
        <v>0.99299775433768489</v>
      </c>
      <c r="I27" s="69">
        <f t="shared" si="18"/>
        <v>0.99294156246604126</v>
      </c>
      <c r="J27" s="69">
        <f t="shared" si="18"/>
        <v>0.99245139222556389</v>
      </c>
      <c r="K27" s="69">
        <f t="shared" si="18"/>
        <v>0.99226248044205412</v>
      </c>
      <c r="L27" s="69">
        <f t="shared" si="18"/>
        <v>0.99465562169416311</v>
      </c>
      <c r="M27" s="69">
        <f t="shared" si="18"/>
        <v>0.99484135387017181</v>
      </c>
      <c r="N27" s="69">
        <f t="shared" si="18"/>
        <v>0.99472155525956252</v>
      </c>
      <c r="O27" s="69">
        <f t="shared" si="18"/>
        <v>0.99486251685162919</v>
      </c>
      <c r="P27" s="69">
        <f t="shared" si="18"/>
        <v>0.99504350363155614</v>
      </c>
      <c r="Q27" s="69">
        <f t="shared" si="18"/>
        <v>0.99463851230743849</v>
      </c>
      <c r="R27" s="69">
        <f t="shared" si="18"/>
        <v>0.99404676798573399</v>
      </c>
      <c r="S27" s="69">
        <f t="shared" si="18"/>
        <v>0.99347044739414159</v>
      </c>
      <c r="T27" s="69">
        <f t="shared" si="18"/>
        <v>0.99095748771211511</v>
      </c>
      <c r="U27" s="69">
        <f t="shared" si="18"/>
        <v>0.99126029853550401</v>
      </c>
      <c r="V27" s="69">
        <f t="shared" si="18"/>
        <v>0.99281769818153809</v>
      </c>
      <c r="W27" s="69">
        <f t="shared" si="18"/>
        <v>0.99221073053986142</v>
      </c>
      <c r="X27" s="69">
        <f t="shared" si="18"/>
        <v>0.99188264474358889</v>
      </c>
      <c r="Y27" s="69">
        <f t="shared" si="18"/>
        <v>0.99132351752190173</v>
      </c>
      <c r="Z27" s="69">
        <f t="shared" si="18"/>
        <v>0.99084618799900814</v>
      </c>
      <c r="AA27" s="69">
        <f t="shared" si="18"/>
        <v>0.98888111747352192</v>
      </c>
      <c r="AB27" s="69">
        <f t="shared" si="18"/>
        <v>0.98645114855945526</v>
      </c>
      <c r="AC27" s="69">
        <f t="shared" si="19"/>
        <v>0.98589155258818006</v>
      </c>
      <c r="AD27" s="69">
        <f t="shared" si="19"/>
        <v>0.98322431143939815</v>
      </c>
      <c r="AE27" s="69">
        <f t="shared" ref="AE27" si="26">AE10/AE$15</f>
        <v>0.9830644875553527</v>
      </c>
      <c r="AF27" s="69">
        <f>AF10/AF15</f>
        <v>0.98129010119566651</v>
      </c>
      <c r="AG27" s="231"/>
      <c r="AH27" s="231"/>
    </row>
    <row r="28" spans="1:42" x14ac:dyDescent="0.2">
      <c r="A28" s="301" t="s">
        <v>14</v>
      </c>
      <c r="B28" s="120" t="s">
        <v>6</v>
      </c>
      <c r="C28" s="113">
        <f t="shared" si="17"/>
        <v>7.2254043925429005E-3</v>
      </c>
      <c r="D28" s="113">
        <f t="shared" si="18"/>
        <v>7.8194273176923918E-3</v>
      </c>
      <c r="E28" s="113">
        <f t="shared" si="18"/>
        <v>9.4992731452326323E-3</v>
      </c>
      <c r="F28" s="113">
        <f t="shared" si="18"/>
        <v>6.0105275950422506E-3</v>
      </c>
      <c r="G28" s="113">
        <f t="shared" si="18"/>
        <v>5.0979079583257118E-3</v>
      </c>
      <c r="H28" s="113">
        <f t="shared" si="18"/>
        <v>7.0022455991267819E-3</v>
      </c>
      <c r="I28" s="113">
        <f t="shared" si="18"/>
        <v>7.0584375046187139E-3</v>
      </c>
      <c r="J28" s="113">
        <f t="shared" si="18"/>
        <v>7.548607747205313E-3</v>
      </c>
      <c r="K28" s="113">
        <f t="shared" si="18"/>
        <v>7.7375193623839067E-3</v>
      </c>
      <c r="L28" s="113">
        <f t="shared" si="18"/>
        <v>5.3443782482286454E-3</v>
      </c>
      <c r="M28" s="113">
        <f t="shared" si="18"/>
        <v>5.1586461298281112E-3</v>
      </c>
      <c r="N28" s="113">
        <f t="shared" si="18"/>
        <v>5.2784447404373835E-3</v>
      </c>
      <c r="O28" s="113">
        <f t="shared" si="18"/>
        <v>5.1374831483707861E-3</v>
      </c>
      <c r="P28" s="113">
        <f t="shared" si="18"/>
        <v>4.9564963684439146E-3</v>
      </c>
      <c r="Q28" s="113">
        <f t="shared" si="18"/>
        <v>5.361487692561495E-3</v>
      </c>
      <c r="R28" s="113">
        <f t="shared" si="18"/>
        <v>5.9532320142660156E-3</v>
      </c>
      <c r="S28" s="113">
        <f t="shared" si="18"/>
        <v>6.5295526058584356E-3</v>
      </c>
      <c r="T28" s="113">
        <f t="shared" si="18"/>
        <v>9.0425122878848106E-3</v>
      </c>
      <c r="U28" s="113">
        <f t="shared" si="18"/>
        <v>8.7397014644959685E-3</v>
      </c>
      <c r="V28" s="113">
        <f t="shared" si="18"/>
        <v>7.1823018184618984E-3</v>
      </c>
      <c r="W28" s="113">
        <f t="shared" si="18"/>
        <v>7.7892694601385676E-3</v>
      </c>
      <c r="X28" s="113">
        <f t="shared" si="18"/>
        <v>8.1173551943884703E-3</v>
      </c>
      <c r="Y28" s="113">
        <f t="shared" si="18"/>
        <v>8.6764817431875217E-3</v>
      </c>
      <c r="Z28" s="113">
        <f t="shared" si="18"/>
        <v>9.1538108706588749E-3</v>
      </c>
      <c r="AA28" s="113">
        <f t="shared" si="18"/>
        <v>1.1118880934714255E-2</v>
      </c>
      <c r="AB28" s="113">
        <f t="shared" si="18"/>
        <v>1.3548849254098593E-2</v>
      </c>
      <c r="AC28" s="113">
        <f t="shared" si="19"/>
        <v>1.4108445246027272E-2</v>
      </c>
      <c r="AD28" s="113">
        <f t="shared" si="19"/>
        <v>1.6775686209196415E-2</v>
      </c>
      <c r="AE28" s="113">
        <f t="shared" ref="AE28" si="27">AE11/AE$15</f>
        <v>1.6935510118356617E-2</v>
      </c>
      <c r="AF28" s="113">
        <f>AF11/AF15</f>
        <v>1.8709896341840143E-2</v>
      </c>
      <c r="AG28" s="154"/>
      <c r="AH28" s="154"/>
      <c r="AI28" s="33"/>
      <c r="AJ28" s="33"/>
      <c r="AK28" s="33"/>
      <c r="AL28" s="33"/>
      <c r="AM28" s="33"/>
      <c r="AN28" s="33"/>
      <c r="AO28" s="33"/>
      <c r="AP28" s="33"/>
    </row>
    <row r="29" spans="1:42" x14ac:dyDescent="0.2">
      <c r="A29" s="302"/>
      <c r="B29" s="120" t="s">
        <v>13</v>
      </c>
      <c r="C29" s="113">
        <f t="shared" si="17"/>
        <v>0</v>
      </c>
      <c r="D29" s="113">
        <f t="shared" si="18"/>
        <v>0</v>
      </c>
      <c r="E29" s="113">
        <f t="shared" si="18"/>
        <v>0</v>
      </c>
      <c r="F29" s="113">
        <f t="shared" si="18"/>
        <v>0</v>
      </c>
      <c r="G29" s="113">
        <f t="shared" si="18"/>
        <v>0</v>
      </c>
      <c r="H29" s="113">
        <f t="shared" si="18"/>
        <v>0</v>
      </c>
      <c r="I29" s="113">
        <f t="shared" si="18"/>
        <v>0</v>
      </c>
      <c r="J29" s="113">
        <f t="shared" si="18"/>
        <v>0</v>
      </c>
      <c r="K29" s="113">
        <f t="shared" si="18"/>
        <v>0</v>
      </c>
      <c r="L29" s="113">
        <f t="shared" si="18"/>
        <v>0</v>
      </c>
      <c r="M29" s="113">
        <f t="shared" si="18"/>
        <v>0</v>
      </c>
      <c r="N29" s="113">
        <f t="shared" si="18"/>
        <v>0</v>
      </c>
      <c r="O29" s="113">
        <f t="shared" si="18"/>
        <v>0</v>
      </c>
      <c r="P29" s="113">
        <f t="shared" si="18"/>
        <v>0</v>
      </c>
      <c r="Q29" s="113">
        <f t="shared" si="18"/>
        <v>0</v>
      </c>
      <c r="R29" s="113">
        <f t="shared" si="18"/>
        <v>0</v>
      </c>
      <c r="S29" s="113">
        <f t="shared" si="18"/>
        <v>0</v>
      </c>
      <c r="T29" s="113">
        <f t="shared" si="18"/>
        <v>0</v>
      </c>
      <c r="U29" s="113">
        <f t="shared" si="18"/>
        <v>0</v>
      </c>
      <c r="V29" s="113">
        <f t="shared" si="18"/>
        <v>0</v>
      </c>
      <c r="W29" s="113">
        <f t="shared" si="18"/>
        <v>0</v>
      </c>
      <c r="X29" s="113">
        <f t="shared" si="18"/>
        <v>0</v>
      </c>
      <c r="Y29" s="113">
        <f t="shared" si="18"/>
        <v>0</v>
      </c>
      <c r="Z29" s="113">
        <f t="shared" si="18"/>
        <v>0</v>
      </c>
      <c r="AA29" s="113">
        <f t="shared" si="18"/>
        <v>0</v>
      </c>
      <c r="AB29" s="113">
        <f t="shared" si="18"/>
        <v>0</v>
      </c>
      <c r="AC29" s="113">
        <f t="shared" si="19"/>
        <v>0</v>
      </c>
      <c r="AD29" s="113">
        <f t="shared" si="19"/>
        <v>0</v>
      </c>
      <c r="AE29" s="113">
        <f t="shared" ref="AE29" si="28">AE12/AE$15</f>
        <v>0</v>
      </c>
      <c r="AF29" s="113">
        <f>AF12/AF15</f>
        <v>0</v>
      </c>
      <c r="AG29" s="154"/>
      <c r="AH29" s="154"/>
      <c r="AI29" s="33"/>
      <c r="AJ29" s="33"/>
      <c r="AK29" s="33"/>
      <c r="AL29" s="33"/>
      <c r="AM29" s="33"/>
      <c r="AN29" s="33"/>
      <c r="AO29" s="33"/>
      <c r="AP29" s="33"/>
    </row>
    <row r="30" spans="1:42" s="209" customFormat="1" x14ac:dyDescent="0.2">
      <c r="A30" s="303"/>
      <c r="B30" s="230" t="s">
        <v>11</v>
      </c>
      <c r="C30" s="69">
        <f t="shared" si="17"/>
        <v>7.2254043925429005E-3</v>
      </c>
      <c r="D30" s="69">
        <f t="shared" si="18"/>
        <v>7.8194273176923918E-3</v>
      </c>
      <c r="E30" s="69">
        <f t="shared" si="18"/>
        <v>9.4992731452326323E-3</v>
      </c>
      <c r="F30" s="69">
        <f t="shared" si="18"/>
        <v>6.0105275950422506E-3</v>
      </c>
      <c r="G30" s="69">
        <f t="shared" si="18"/>
        <v>5.0979079583257118E-3</v>
      </c>
      <c r="H30" s="69">
        <f t="shared" si="18"/>
        <v>7.0022455991267819E-3</v>
      </c>
      <c r="I30" s="69">
        <f t="shared" si="18"/>
        <v>7.0584375046187139E-3</v>
      </c>
      <c r="J30" s="69">
        <f t="shared" si="18"/>
        <v>7.548607747205313E-3</v>
      </c>
      <c r="K30" s="69">
        <f t="shared" si="18"/>
        <v>7.7375193623839067E-3</v>
      </c>
      <c r="L30" s="69">
        <f t="shared" si="18"/>
        <v>5.3443782482286454E-3</v>
      </c>
      <c r="M30" s="69">
        <f t="shared" si="18"/>
        <v>5.1586461298281112E-3</v>
      </c>
      <c r="N30" s="69">
        <f t="shared" si="18"/>
        <v>5.2784447404373835E-3</v>
      </c>
      <c r="O30" s="69">
        <f t="shared" si="18"/>
        <v>5.1374831483707861E-3</v>
      </c>
      <c r="P30" s="69">
        <f t="shared" si="18"/>
        <v>4.9564963684439146E-3</v>
      </c>
      <c r="Q30" s="69">
        <f t="shared" si="18"/>
        <v>5.361487692561495E-3</v>
      </c>
      <c r="R30" s="69">
        <f t="shared" si="18"/>
        <v>5.9532320142660156E-3</v>
      </c>
      <c r="S30" s="69">
        <f t="shared" si="18"/>
        <v>6.5295526058584356E-3</v>
      </c>
      <c r="T30" s="69">
        <f t="shared" si="18"/>
        <v>9.0425122878848106E-3</v>
      </c>
      <c r="U30" s="69">
        <f t="shared" si="18"/>
        <v>8.7397014644959685E-3</v>
      </c>
      <c r="V30" s="69">
        <f t="shared" si="18"/>
        <v>7.1823018184618984E-3</v>
      </c>
      <c r="W30" s="69">
        <f t="shared" si="18"/>
        <v>7.7892694601385676E-3</v>
      </c>
      <c r="X30" s="69">
        <f t="shared" si="18"/>
        <v>8.1173551943884703E-3</v>
      </c>
      <c r="Y30" s="69">
        <f t="shared" si="18"/>
        <v>8.6764817431875217E-3</v>
      </c>
      <c r="Z30" s="69">
        <f t="shared" si="18"/>
        <v>9.1538108706588749E-3</v>
      </c>
      <c r="AA30" s="69">
        <f t="shared" si="18"/>
        <v>1.1118880934714255E-2</v>
      </c>
      <c r="AB30" s="69">
        <f t="shared" si="18"/>
        <v>1.3548849254098593E-2</v>
      </c>
      <c r="AC30" s="69">
        <f t="shared" si="19"/>
        <v>1.4108445246027272E-2</v>
      </c>
      <c r="AD30" s="69">
        <f t="shared" si="19"/>
        <v>1.6775686209196415E-2</v>
      </c>
      <c r="AE30" s="69">
        <f t="shared" ref="AE30" si="29">AE13/AE$15</f>
        <v>1.6935510118356617E-2</v>
      </c>
      <c r="AF30" s="69">
        <f>AF13/AF15</f>
        <v>1.8709896341840143E-2</v>
      </c>
      <c r="AG30" s="231"/>
      <c r="AH30" s="231"/>
    </row>
    <row r="31" spans="1:42" ht="21.75" customHeight="1" x14ac:dyDescent="0.2">
      <c r="A31" s="335" t="s">
        <v>0</v>
      </c>
      <c r="B31" s="335"/>
      <c r="C31" s="113">
        <f t="shared" si="17"/>
        <v>4.6200848556786271E-10</v>
      </c>
      <c r="D31" s="113">
        <f t="shared" si="18"/>
        <v>4.4314597338231656E-10</v>
      </c>
      <c r="E31" s="113">
        <f t="shared" si="18"/>
        <v>3.9226586821610763E-11</v>
      </c>
      <c r="F31" s="113">
        <f t="shared" si="18"/>
        <v>1.9012677915974225E-8</v>
      </c>
      <c r="G31" s="113">
        <f t="shared" si="18"/>
        <v>6.313306361898149E-10</v>
      </c>
      <c r="H31" s="113">
        <f t="shared" si="18"/>
        <v>6.3188257358848824E-11</v>
      </c>
      <c r="I31" s="113">
        <f t="shared" si="18"/>
        <v>2.9339978642750296E-11</v>
      </c>
      <c r="J31" s="113">
        <f t="shared" si="18"/>
        <v>2.7230847644071832E-11</v>
      </c>
      <c r="K31" s="113">
        <f t="shared" si="18"/>
        <v>1.9556200068438844E-10</v>
      </c>
      <c r="L31" s="113">
        <f t="shared" si="18"/>
        <v>5.7608212075359053E-11</v>
      </c>
      <c r="M31" s="113">
        <f t="shared" si="18"/>
        <v>0</v>
      </c>
      <c r="N31" s="113">
        <f t="shared" si="18"/>
        <v>0</v>
      </c>
      <c r="O31" s="113">
        <f t="shared" si="18"/>
        <v>0</v>
      </c>
      <c r="P31" s="113">
        <f t="shared" si="18"/>
        <v>0</v>
      </c>
      <c r="Q31" s="113">
        <f t="shared" si="18"/>
        <v>0</v>
      </c>
      <c r="R31" s="113">
        <f t="shared" si="18"/>
        <v>0</v>
      </c>
      <c r="S31" s="113">
        <f t="shared" si="18"/>
        <v>0</v>
      </c>
      <c r="T31" s="113">
        <f t="shared" si="18"/>
        <v>0</v>
      </c>
      <c r="U31" s="113">
        <f t="shared" si="18"/>
        <v>0</v>
      </c>
      <c r="V31" s="113">
        <f t="shared" si="18"/>
        <v>0</v>
      </c>
      <c r="W31" s="113">
        <f t="shared" si="18"/>
        <v>0</v>
      </c>
      <c r="X31" s="113">
        <f t="shared" si="18"/>
        <v>6.2022643530140756E-11</v>
      </c>
      <c r="Y31" s="113">
        <f t="shared" si="18"/>
        <v>7.3491073490832529E-10</v>
      </c>
      <c r="Z31" s="113">
        <f t="shared" si="18"/>
        <v>1.1303330064596985E-9</v>
      </c>
      <c r="AA31" s="113">
        <f t="shared" si="18"/>
        <v>1.5917637496960048E-9</v>
      </c>
      <c r="AB31" s="113">
        <f t="shared" si="18"/>
        <v>2.1864461066259765E-9</v>
      </c>
      <c r="AC31" s="113">
        <f t="shared" si="19"/>
        <v>2.1657926719901547E-9</v>
      </c>
      <c r="AD31" s="113">
        <f t="shared" si="19"/>
        <v>2.3514053934443323E-9</v>
      </c>
      <c r="AE31" s="113">
        <f t="shared" ref="AE31" si="30">AE14/AE$15</f>
        <v>2.3262908179140707E-9</v>
      </c>
      <c r="AF31" s="113">
        <f>AF14/AF15</f>
        <v>2.4624933400711303E-9</v>
      </c>
      <c r="AG31" s="154"/>
      <c r="AH31" s="154"/>
      <c r="AI31" s="33"/>
      <c r="AJ31" s="33"/>
      <c r="AK31" s="33"/>
      <c r="AL31" s="33"/>
      <c r="AM31" s="33"/>
      <c r="AN31" s="33"/>
      <c r="AO31" s="33"/>
      <c r="AP31" s="33"/>
    </row>
    <row r="32" spans="1:42" s="209" customFormat="1" ht="15.75" x14ac:dyDescent="0.2">
      <c r="A32" s="330" t="s">
        <v>12</v>
      </c>
      <c r="B32" s="330"/>
      <c r="C32" s="69">
        <f t="shared" si="17"/>
        <v>1</v>
      </c>
      <c r="D32" s="69">
        <f t="shared" si="18"/>
        <v>1</v>
      </c>
      <c r="E32" s="69">
        <f t="shared" si="18"/>
        <v>1</v>
      </c>
      <c r="F32" s="69">
        <f t="shared" si="18"/>
        <v>1</v>
      </c>
      <c r="G32" s="69">
        <f t="shared" si="18"/>
        <v>1</v>
      </c>
      <c r="H32" s="69">
        <f t="shared" si="18"/>
        <v>1</v>
      </c>
      <c r="I32" s="69">
        <f t="shared" si="18"/>
        <v>1</v>
      </c>
      <c r="J32" s="69">
        <f t="shared" si="18"/>
        <v>1</v>
      </c>
      <c r="K32" s="69">
        <f t="shared" si="18"/>
        <v>1</v>
      </c>
      <c r="L32" s="69">
        <f t="shared" si="18"/>
        <v>1</v>
      </c>
      <c r="M32" s="69">
        <f t="shared" si="18"/>
        <v>1</v>
      </c>
      <c r="N32" s="69">
        <f t="shared" si="18"/>
        <v>1</v>
      </c>
      <c r="O32" s="69">
        <f t="shared" si="18"/>
        <v>1</v>
      </c>
      <c r="P32" s="69">
        <f t="shared" si="18"/>
        <v>1</v>
      </c>
      <c r="Q32" s="69">
        <f t="shared" si="18"/>
        <v>1</v>
      </c>
      <c r="R32" s="69">
        <f t="shared" si="18"/>
        <v>1</v>
      </c>
      <c r="S32" s="69">
        <f t="shared" si="18"/>
        <v>1</v>
      </c>
      <c r="T32" s="69">
        <f t="shared" si="18"/>
        <v>1</v>
      </c>
      <c r="U32" s="69">
        <f t="shared" si="18"/>
        <v>1</v>
      </c>
      <c r="V32" s="69">
        <f t="shared" si="18"/>
        <v>1</v>
      </c>
      <c r="W32" s="69">
        <f t="shared" si="18"/>
        <v>1</v>
      </c>
      <c r="X32" s="69">
        <f t="shared" ref="X32:AC32" si="31">X15/X$15</f>
        <v>1</v>
      </c>
      <c r="Y32" s="69">
        <f t="shared" si="31"/>
        <v>1</v>
      </c>
      <c r="Z32" s="69">
        <f t="shared" si="31"/>
        <v>1</v>
      </c>
      <c r="AA32" s="69">
        <f t="shared" si="31"/>
        <v>1</v>
      </c>
      <c r="AB32" s="69">
        <f t="shared" si="31"/>
        <v>1</v>
      </c>
      <c r="AC32" s="69">
        <f t="shared" si="31"/>
        <v>1</v>
      </c>
      <c r="AD32" s="69">
        <f t="shared" ref="AD32:AE32" si="32">AD15/AD$15</f>
        <v>1</v>
      </c>
      <c r="AE32" s="69">
        <f t="shared" si="32"/>
        <v>1</v>
      </c>
      <c r="AF32" s="69">
        <f>AF15/AF15</f>
        <v>1</v>
      </c>
      <c r="AG32" s="231"/>
      <c r="AH32" s="231"/>
    </row>
    <row r="33" spans="1:42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</row>
    <row r="34" spans="1:42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</row>
    <row r="36" spans="1:42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</row>
    <row r="37" spans="1:42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1:42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1:42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</sheetData>
  <mergeCells count="15">
    <mergeCell ref="AH3:AS3"/>
    <mergeCell ref="A14:B14"/>
    <mergeCell ref="A31:B31"/>
    <mergeCell ref="A32:B32"/>
    <mergeCell ref="A15:B15"/>
    <mergeCell ref="A20:A21"/>
    <mergeCell ref="B20:B21"/>
    <mergeCell ref="A22:A27"/>
    <mergeCell ref="A28:A30"/>
    <mergeCell ref="C20:AF20"/>
    <mergeCell ref="A11:A13"/>
    <mergeCell ref="A3:A4"/>
    <mergeCell ref="B3:B4"/>
    <mergeCell ref="A5:A10"/>
    <mergeCell ref="C3:AF3"/>
  </mergeCells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33"/>
  <sheetViews>
    <sheetView zoomScale="90" zoomScaleNormal="90" workbookViewId="0">
      <pane xSplit="11" ySplit="14" topLeftCell="L22" activePane="bottomRight" state="frozen"/>
      <selection pane="topRight" activeCell="L1" sqref="L1"/>
      <selection pane="bottomLeft" activeCell="A15" sqref="A15"/>
      <selection pane="bottomRight" activeCell="T36" sqref="T35:U36"/>
    </sheetView>
  </sheetViews>
  <sheetFormatPr defaultRowHeight="12.75" x14ac:dyDescent="0.2"/>
  <cols>
    <col min="1" max="1" width="13.85546875" customWidth="1"/>
    <col min="2" max="2" width="26.85546875" customWidth="1"/>
    <col min="3" max="27" width="8.140625" customWidth="1"/>
    <col min="28" max="29" width="7.5703125" customWidth="1"/>
    <col min="32" max="32" width="10.42578125" bestFit="1" customWidth="1"/>
    <col min="35" max="35" width="12.28515625" bestFit="1" customWidth="1"/>
    <col min="37" max="45" width="10.28515625" customWidth="1"/>
  </cols>
  <sheetData>
    <row r="1" spans="1:46" ht="15.75" x14ac:dyDescent="0.25">
      <c r="A1" s="1" t="s">
        <v>27</v>
      </c>
    </row>
    <row r="2" spans="1:46" ht="13.5" thickBot="1" x14ac:dyDescent="0.25"/>
    <row r="3" spans="1:46" ht="14.1" customHeight="1" thickBot="1" x14ac:dyDescent="0.25">
      <c r="A3" s="309" t="s">
        <v>1</v>
      </c>
      <c r="B3" s="320" t="s">
        <v>2</v>
      </c>
      <c r="C3" s="309" t="s">
        <v>21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101"/>
      <c r="AH3" s="345" t="s">
        <v>5</v>
      </c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7"/>
      <c r="AT3" s="348" t="s">
        <v>30</v>
      </c>
    </row>
    <row r="4" spans="1:46" x14ac:dyDescent="0.2">
      <c r="A4" s="309"/>
      <c r="B4" s="320"/>
      <c r="C4" s="144">
        <v>1990</v>
      </c>
      <c r="D4" s="144">
        <v>1991</v>
      </c>
      <c r="E4" s="235">
        <v>1992</v>
      </c>
      <c r="F4" s="235">
        <v>1993</v>
      </c>
      <c r="G4" s="254">
        <v>1994</v>
      </c>
      <c r="H4" s="258">
        <v>1995</v>
      </c>
      <c r="I4" s="258">
        <v>1996</v>
      </c>
      <c r="J4" s="258">
        <v>1997</v>
      </c>
      <c r="K4" s="258">
        <v>1998</v>
      </c>
      <c r="L4" s="258">
        <v>1999</v>
      </c>
      <c r="M4" s="258">
        <v>2000</v>
      </c>
      <c r="N4" s="258">
        <v>2001</v>
      </c>
      <c r="O4" s="258">
        <v>2002</v>
      </c>
      <c r="P4" s="260">
        <v>2003</v>
      </c>
      <c r="Q4" s="260">
        <v>2004</v>
      </c>
      <c r="R4" s="260">
        <v>2005</v>
      </c>
      <c r="S4" s="260">
        <v>2006</v>
      </c>
      <c r="T4" s="260">
        <v>2007</v>
      </c>
      <c r="U4" s="260">
        <v>2008</v>
      </c>
      <c r="V4" s="260">
        <v>2009</v>
      </c>
      <c r="W4" s="260">
        <v>2010</v>
      </c>
      <c r="X4" s="267">
        <v>2011</v>
      </c>
      <c r="Y4" s="267">
        <v>2012</v>
      </c>
      <c r="Z4" s="267">
        <v>2013</v>
      </c>
      <c r="AA4" s="267">
        <v>2014</v>
      </c>
      <c r="AB4" s="267">
        <v>2015</v>
      </c>
      <c r="AC4" s="267">
        <v>2016</v>
      </c>
      <c r="AD4" s="273">
        <v>2017</v>
      </c>
      <c r="AE4" s="290">
        <v>2018</v>
      </c>
      <c r="AF4" s="102">
        <v>2019</v>
      </c>
      <c r="AG4" s="175"/>
      <c r="AH4" s="174" t="s">
        <v>62</v>
      </c>
      <c r="AI4" s="174" t="s">
        <v>58</v>
      </c>
      <c r="AJ4" s="186" t="s">
        <v>56</v>
      </c>
      <c r="AK4" s="47" t="s">
        <v>50</v>
      </c>
      <c r="AL4" s="47" t="s">
        <v>51</v>
      </c>
      <c r="AM4" s="47" t="s">
        <v>23</v>
      </c>
      <c r="AN4" s="47" t="s">
        <v>24</v>
      </c>
      <c r="AO4" s="47" t="s">
        <v>25</v>
      </c>
      <c r="AP4" s="47" t="s">
        <v>52</v>
      </c>
      <c r="AQ4" s="64" t="s">
        <v>57</v>
      </c>
      <c r="AR4" s="64" t="s">
        <v>59</v>
      </c>
      <c r="AS4" s="64" t="s">
        <v>61</v>
      </c>
      <c r="AT4" s="349"/>
    </row>
    <row r="5" spans="1:46" ht="12.75" customHeight="1" x14ac:dyDescent="0.2">
      <c r="A5" s="324" t="s">
        <v>3</v>
      </c>
      <c r="B5" s="247" t="s">
        <v>9</v>
      </c>
      <c r="C5" s="252">
        <v>0.34080221461999999</v>
      </c>
      <c r="D5" s="252">
        <v>0.35963119854000003</v>
      </c>
      <c r="E5" s="252">
        <v>0.22409464304000004</v>
      </c>
      <c r="F5" s="252">
        <v>0.17696184250000002</v>
      </c>
      <c r="G5" s="252">
        <v>0.13352204898</v>
      </c>
      <c r="H5" s="252">
        <v>0.13185685680000001</v>
      </c>
      <c r="I5" s="252">
        <v>0.16149676542000002</v>
      </c>
      <c r="J5" s="252">
        <v>0.14336364979999999</v>
      </c>
      <c r="K5" s="252">
        <v>0.14495560972000002</v>
      </c>
      <c r="L5" s="252">
        <v>0.16967886588000003</v>
      </c>
      <c r="M5" s="252">
        <v>0.17911432547511733</v>
      </c>
      <c r="N5" s="252">
        <v>0.22599996340937095</v>
      </c>
      <c r="O5" s="252">
        <v>0.25884262859557977</v>
      </c>
      <c r="P5" s="252">
        <v>0.30721994338654202</v>
      </c>
      <c r="Q5" s="252">
        <v>0.36534003450306018</v>
      </c>
      <c r="R5" s="252">
        <v>0.23967854638011449</v>
      </c>
      <c r="S5" s="252">
        <v>0.23837107669759552</v>
      </c>
      <c r="T5" s="252">
        <v>0.26524393546684411</v>
      </c>
      <c r="U5" s="252">
        <v>0.21764805187329989</v>
      </c>
      <c r="V5" s="252">
        <v>0.23600501807816315</v>
      </c>
      <c r="W5" s="252">
        <v>0.26481366980516741</v>
      </c>
      <c r="X5" s="252">
        <v>0.23510997135914141</v>
      </c>
      <c r="Y5" s="252">
        <v>0.24075256323913374</v>
      </c>
      <c r="Z5" s="252">
        <v>0.1877305375909942</v>
      </c>
      <c r="AA5" s="252">
        <v>0.17108178246991551</v>
      </c>
      <c r="AB5" s="252">
        <v>0.1897051871251087</v>
      </c>
      <c r="AC5" s="252">
        <v>0.17605629750851085</v>
      </c>
      <c r="AD5" s="252">
        <v>0.20091990758462269</v>
      </c>
      <c r="AE5" s="222">
        <v>0.18728112502090338</v>
      </c>
      <c r="AF5" s="288">
        <v>0.17500520735451652</v>
      </c>
      <c r="AG5" s="160"/>
      <c r="AH5" s="104">
        <f t="shared" ref="AH5:AH16" si="0">(AF5-AE5)/AE5</f>
        <v>-6.5548077335698854E-2</v>
      </c>
      <c r="AI5" s="104">
        <f>(AE5-AD5)/AD5</f>
        <v>-6.7881688418431008E-2</v>
      </c>
      <c r="AJ5" s="107">
        <f t="shared" ref="AJ5:AJ14" si="1">(AD5-AC5)/AC5</f>
        <v>0.14122533773556098</v>
      </c>
      <c r="AK5" s="105">
        <f t="shared" ref="AK5:AK14" si="2">(AC5-AB5)/AB5</f>
        <v>-7.1947898860543785E-2</v>
      </c>
      <c r="AL5" s="106">
        <f>(AB5-AA5)/AA5</f>
        <v>0.10885673732367201</v>
      </c>
      <c r="AM5" s="106">
        <f t="shared" ref="AM5:AM14" si="3">(Z5-$C5)/$C5</f>
        <v>-0.44915106317511228</v>
      </c>
      <c r="AN5" s="106">
        <f t="shared" ref="AN5:AN14" si="4">(AA5-$C5)/$C5</f>
        <v>-0.49800272671151952</v>
      </c>
      <c r="AO5" s="106">
        <f t="shared" ref="AO5:AO14" si="5">(AB5-$C5)/$C5</f>
        <v>-0.44335694139595583</v>
      </c>
      <c r="AP5" s="106">
        <f t="shared" ref="AP5:AP14" si="6">(AC5-$C5)/$C5</f>
        <v>-0.48340623987782333</v>
      </c>
      <c r="AQ5" s="61">
        <f t="shared" ref="AQ5:AQ14" si="7">(AD5-C5)/C5</f>
        <v>-0.41045011163248557</v>
      </c>
      <c r="AR5" s="61">
        <f t="shared" ref="AR5:AR13" si="8">(AE5-C5)/C5</f>
        <v>-0.45046975346176993</v>
      </c>
      <c r="AS5" s="61">
        <f t="shared" ref="AS5:AS16" si="9">(AF5-C5)/C5</f>
        <v>-0.48649040456016351</v>
      </c>
      <c r="AT5" s="342" t="s">
        <v>26</v>
      </c>
    </row>
    <row r="6" spans="1:46" ht="22.5" x14ac:dyDescent="0.2">
      <c r="A6" s="325"/>
      <c r="B6" s="247" t="s">
        <v>10</v>
      </c>
      <c r="C6" s="252">
        <v>3.4007714559999999E-2</v>
      </c>
      <c r="D6" s="252">
        <v>3.7820195920000001E-2</v>
      </c>
      <c r="E6" s="252">
        <v>1.8861703640000001E-2</v>
      </c>
      <c r="F6" s="252">
        <v>3.0076858599999999E-2</v>
      </c>
      <c r="G6" s="252">
        <v>2.2210544239999998E-2</v>
      </c>
      <c r="H6" s="65">
        <v>5.6713125000000003E-2</v>
      </c>
      <c r="I6" s="65">
        <v>3.158213E-2</v>
      </c>
      <c r="J6" s="252">
        <v>1.931588544E-2</v>
      </c>
      <c r="K6" s="65">
        <v>3.801351E-2</v>
      </c>
      <c r="L6" s="65">
        <v>3.2277149999999998E-2</v>
      </c>
      <c r="M6" s="65">
        <v>3.923749E-2</v>
      </c>
      <c r="N6" s="65">
        <v>0.52279666000000002</v>
      </c>
      <c r="O6" s="252">
        <v>3.7035036320000006E-2</v>
      </c>
      <c r="P6" s="65">
        <v>5.4950199999999998E-2</v>
      </c>
      <c r="Q6" s="252">
        <v>4.5961030800000004E-2</v>
      </c>
      <c r="R6" s="252">
        <v>4.6995633092000007E-2</v>
      </c>
      <c r="S6" s="252">
        <v>3.9731088695760003E-2</v>
      </c>
      <c r="T6" s="252">
        <v>2.8818272080000006E-2</v>
      </c>
      <c r="U6" s="252">
        <v>4.2946115399999998E-2</v>
      </c>
      <c r="V6" s="252">
        <v>4.1073198719999995E-2</v>
      </c>
      <c r="W6" s="252">
        <v>4.314581688E-2</v>
      </c>
      <c r="X6" s="252">
        <v>4.0704133079999996E-2</v>
      </c>
      <c r="Y6" s="65">
        <v>4.9310100000000003E-2</v>
      </c>
      <c r="Z6" s="252">
        <v>4.5738436999999993E-2</v>
      </c>
      <c r="AA6" s="252">
        <v>4.0168639720000003E-2</v>
      </c>
      <c r="AB6" s="252">
        <v>4.3072156280000003E-2</v>
      </c>
      <c r="AC6" s="252">
        <v>4.7193559400000001E-2</v>
      </c>
      <c r="AD6" s="252">
        <v>4.7689942320000005E-2</v>
      </c>
      <c r="AE6" s="222">
        <v>4.4983259439999999E-2</v>
      </c>
      <c r="AF6" s="249">
        <v>4.8644609999999998E-2</v>
      </c>
      <c r="AG6" s="160"/>
      <c r="AH6" s="284">
        <f t="shared" si="0"/>
        <v>8.1393625219257762E-2</v>
      </c>
      <c r="AI6" s="104">
        <f t="shared" ref="AI6:AI14" si="10">(AE6-AD6)/AD6</f>
        <v>-5.6755843021116179E-2</v>
      </c>
      <c r="AJ6" s="107">
        <f t="shared" si="1"/>
        <v>1.0518022507961189E-2</v>
      </c>
      <c r="AK6" s="105">
        <f t="shared" si="2"/>
        <v>9.5686017974301388E-2</v>
      </c>
      <c r="AL6" s="106">
        <f t="shared" ref="AL6:AL16" si="11">(AB6-AA6)/AA6</f>
        <v>7.2283168666882586E-2</v>
      </c>
      <c r="AM6" s="106">
        <f t="shared" si="3"/>
        <v>0.34494298107870247</v>
      </c>
      <c r="AN6" s="106">
        <f t="shared" si="4"/>
        <v>0.18116257560119925</v>
      </c>
      <c r="AO6" s="106">
        <f t="shared" si="5"/>
        <v>0.26654074927639015</v>
      </c>
      <c r="AP6" s="106">
        <f t="shared" si="6"/>
        <v>0.38773099017683599</v>
      </c>
      <c r="AQ6" s="61">
        <f t="shared" si="7"/>
        <v>0.40232717596651124</v>
      </c>
      <c r="AR6" s="61">
        <f t="shared" si="8"/>
        <v>0.32273691490311074</v>
      </c>
      <c r="AS6" s="61">
        <f t="shared" si="9"/>
        <v>0.4303992676184118</v>
      </c>
      <c r="AT6" s="343"/>
    </row>
    <row r="7" spans="1:46" ht="26.65" customHeight="1" x14ac:dyDescent="0.2">
      <c r="A7" s="325"/>
      <c r="B7" s="247" t="s">
        <v>16</v>
      </c>
      <c r="C7" s="65">
        <v>0.47087727000000001</v>
      </c>
      <c r="D7" s="65">
        <v>0.53942964999999998</v>
      </c>
      <c r="E7" s="65">
        <v>0.50320136100000001</v>
      </c>
      <c r="F7" s="65">
        <v>0.30644244199999998</v>
      </c>
      <c r="G7" s="65">
        <v>0.30836912</v>
      </c>
      <c r="H7" s="65">
        <v>0.262000028</v>
      </c>
      <c r="I7" s="65">
        <v>0.22642754000000001</v>
      </c>
      <c r="J7" s="65">
        <v>0.22136372300000001</v>
      </c>
      <c r="K7" s="65">
        <v>0.251800309</v>
      </c>
      <c r="L7" s="65">
        <v>0.21198222</v>
      </c>
      <c r="M7" s="65">
        <v>0.15328629999999999</v>
      </c>
      <c r="N7" s="65">
        <v>0.14985397959999999</v>
      </c>
      <c r="O7" s="65">
        <v>0.19738360999999999</v>
      </c>
      <c r="P7" s="65">
        <v>0.2475755</v>
      </c>
      <c r="Q7" s="65">
        <v>0.22269939</v>
      </c>
      <c r="R7" s="65">
        <v>0.14841070000000001</v>
      </c>
      <c r="S7" s="65">
        <v>0.14710381</v>
      </c>
      <c r="T7" s="65">
        <v>0.14448042</v>
      </c>
      <c r="U7" s="65">
        <v>0.12807632999999999</v>
      </c>
      <c r="V7" s="65">
        <v>0.103712</v>
      </c>
      <c r="W7" s="65">
        <v>0.12397315</v>
      </c>
      <c r="X7" s="275">
        <v>0.13775195000000001</v>
      </c>
      <c r="Y7" s="65">
        <v>0.14662169999999999</v>
      </c>
      <c r="Z7" s="65">
        <v>0.108166522</v>
      </c>
      <c r="AA7" s="65">
        <v>0.1092566</v>
      </c>
      <c r="AB7" s="65">
        <v>9.8598699999999997E-2</v>
      </c>
      <c r="AC7" s="65">
        <v>0.10592623</v>
      </c>
      <c r="AD7" s="65">
        <v>0.10885681</v>
      </c>
      <c r="AE7" s="173">
        <v>0.1105645</v>
      </c>
      <c r="AF7" s="249">
        <v>0.10176716</v>
      </c>
      <c r="AG7" s="160"/>
      <c r="AH7" s="104">
        <f t="shared" si="0"/>
        <v>-7.956749227826293E-2</v>
      </c>
      <c r="AI7" s="104">
        <f t="shared" si="10"/>
        <v>1.5687488913187865E-2</v>
      </c>
      <c r="AJ7" s="107">
        <f t="shared" si="1"/>
        <v>2.7666235265807176E-2</v>
      </c>
      <c r="AK7" s="105">
        <f t="shared" si="2"/>
        <v>7.4316699915921797E-2</v>
      </c>
      <c r="AL7" s="106">
        <f t="shared" si="11"/>
        <v>-9.7549255605610993E-2</v>
      </c>
      <c r="AM7" s="106">
        <f t="shared" si="3"/>
        <v>-0.77028723004616473</v>
      </c>
      <c r="AN7" s="106">
        <f t="shared" si="4"/>
        <v>-0.76797223616251431</v>
      </c>
      <c r="AO7" s="106">
        <f t="shared" si="5"/>
        <v>-0.79060637180469551</v>
      </c>
      <c r="AP7" s="106">
        <f t="shared" si="6"/>
        <v>-0.77504492837379901</v>
      </c>
      <c r="AQ7" s="61">
        <f t="shared" si="7"/>
        <v>-0.76882126843795195</v>
      </c>
      <c r="AR7" s="61">
        <f t="shared" si="8"/>
        <v>-0.76519465464960756</v>
      </c>
      <c r="AS7" s="61">
        <f t="shared" si="9"/>
        <v>-0.78387752715266978</v>
      </c>
      <c r="AT7" s="343"/>
    </row>
    <row r="8" spans="1:46" ht="22.5" customHeight="1" x14ac:dyDescent="0.2">
      <c r="A8" s="325"/>
      <c r="B8" s="247" t="s">
        <v>17</v>
      </c>
      <c r="C8" s="252">
        <v>15.374149129960005</v>
      </c>
      <c r="D8" s="252">
        <v>16.03652382832</v>
      </c>
      <c r="E8" s="252">
        <v>6.8642250764400004</v>
      </c>
      <c r="F8" s="252">
        <v>8.30965790656</v>
      </c>
      <c r="G8" s="252">
        <v>7.42559877324</v>
      </c>
      <c r="H8" s="252">
        <v>7.1116863720000003</v>
      </c>
      <c r="I8" s="252">
        <v>8.1436567217200011</v>
      </c>
      <c r="J8" s="252">
        <v>8.4044366393200001</v>
      </c>
      <c r="K8" s="252">
        <v>8.0347578915599982</v>
      </c>
      <c r="L8" s="252">
        <v>8.3893243233200021</v>
      </c>
      <c r="M8" s="252">
        <v>8.3508886260399997</v>
      </c>
      <c r="N8" s="252">
        <v>8.5246141068400014</v>
      </c>
      <c r="O8" s="252">
        <v>8.5862192352000015</v>
      </c>
      <c r="P8" s="252">
        <v>8.8515249377200007</v>
      </c>
      <c r="Q8" s="252">
        <v>8.8914151350800026</v>
      </c>
      <c r="R8" s="252">
        <v>9.1069536575928094</v>
      </c>
      <c r="S8" s="252">
        <v>9.71676778153439</v>
      </c>
      <c r="T8" s="252">
        <v>9.5213925665011026</v>
      </c>
      <c r="U8" s="252">
        <v>9.9022491816338238</v>
      </c>
      <c r="V8" s="252">
        <v>9.9383761811898523</v>
      </c>
      <c r="W8" s="252">
        <v>10.23394938558504</v>
      </c>
      <c r="X8" s="252">
        <v>10.076773444463003</v>
      </c>
      <c r="Y8" s="252">
        <v>10.088503300824801</v>
      </c>
      <c r="Z8" s="252">
        <v>9.8771175197193397</v>
      </c>
      <c r="AA8" s="252">
        <v>9.0890435691913609</v>
      </c>
      <c r="AB8" s="252">
        <v>8.3342376080026526</v>
      </c>
      <c r="AC8" s="252">
        <v>8.3795381368552668</v>
      </c>
      <c r="AD8" s="252">
        <v>8.4259238655335214</v>
      </c>
      <c r="AE8" s="222">
        <v>8.5028984149057276</v>
      </c>
      <c r="AF8" s="288">
        <v>7.9261099643857413</v>
      </c>
      <c r="AG8" s="160"/>
      <c r="AH8" s="104">
        <f t="shared" si="0"/>
        <v>-6.7834333938279937E-2</v>
      </c>
      <c r="AI8" s="104">
        <f t="shared" si="10"/>
        <v>9.1354432582844512E-3</v>
      </c>
      <c r="AJ8" s="107">
        <f t="shared" si="1"/>
        <v>5.5355949123542612E-3</v>
      </c>
      <c r="AK8" s="105">
        <f t="shared" si="2"/>
        <v>5.4354736429779796E-3</v>
      </c>
      <c r="AL8" s="106">
        <f t="shared" si="11"/>
        <v>-8.3045697321468812E-2</v>
      </c>
      <c r="AM8" s="106">
        <f t="shared" si="3"/>
        <v>-0.35755029847658082</v>
      </c>
      <c r="AN8" s="106">
        <f t="shared" si="4"/>
        <v>-0.40880997755646165</v>
      </c>
      <c r="AO8" s="106">
        <f t="shared" si="5"/>
        <v>-0.4579057652197801</v>
      </c>
      <c r="AP8" s="106">
        <f t="shared" si="6"/>
        <v>-0.45495922629462188</v>
      </c>
      <c r="AQ8" s="61">
        <f t="shared" si="7"/>
        <v>-0.45194210136067275</v>
      </c>
      <c r="AR8" s="61">
        <f t="shared" si="8"/>
        <v>-0.4469353495253986</v>
      </c>
      <c r="AS8" s="61">
        <f t="shared" si="9"/>
        <v>-0.48445212171515073</v>
      </c>
      <c r="AT8" s="343"/>
    </row>
    <row r="9" spans="1:46" ht="24.75" customHeight="1" x14ac:dyDescent="0.2">
      <c r="A9" s="325"/>
      <c r="B9" s="247" t="s">
        <v>18</v>
      </c>
      <c r="C9" s="65">
        <v>1.7811980199999999</v>
      </c>
      <c r="D9" s="65">
        <v>2.0774645999999999</v>
      </c>
      <c r="E9" s="65">
        <v>1.1136275499999999</v>
      </c>
      <c r="F9" s="65">
        <v>1.06436044</v>
      </c>
      <c r="G9" s="65">
        <v>1.04632737</v>
      </c>
      <c r="H9" s="65">
        <v>0.94141813500000004</v>
      </c>
      <c r="I9" s="65">
        <v>0.77830748000000005</v>
      </c>
      <c r="J9" s="65">
        <v>0.56778989999999996</v>
      </c>
      <c r="K9" s="65">
        <v>0.59204087000000005</v>
      </c>
      <c r="L9" s="65">
        <v>0.48790707999999999</v>
      </c>
      <c r="M9" s="65">
        <v>0.26202140000000002</v>
      </c>
      <c r="N9" s="65">
        <v>0.24987403999999999</v>
      </c>
      <c r="O9" s="65">
        <v>0.28158097300000001</v>
      </c>
      <c r="P9" s="65">
        <v>0.29485529999999999</v>
      </c>
      <c r="Q9" s="65">
        <v>0.25815980999999999</v>
      </c>
      <c r="R9" s="65">
        <v>0.14847535000000001</v>
      </c>
      <c r="S9" s="65">
        <v>0.17886816999999999</v>
      </c>
      <c r="T9" s="65">
        <v>0.17461217000000001</v>
      </c>
      <c r="U9" s="65">
        <v>0.16129848999999999</v>
      </c>
      <c r="V9" s="65">
        <v>0.1817039</v>
      </c>
      <c r="W9" s="65">
        <v>0.17713532000000001</v>
      </c>
      <c r="X9" s="275">
        <v>0.20091059</v>
      </c>
      <c r="Y9" s="65">
        <v>0.175012</v>
      </c>
      <c r="Z9" s="65">
        <v>0.15667381999999999</v>
      </c>
      <c r="AA9" s="65">
        <v>0.14993136000000001</v>
      </c>
      <c r="AB9" s="65">
        <v>0.12605404000000001</v>
      </c>
      <c r="AC9" s="65">
        <v>0.13742878</v>
      </c>
      <c r="AD9" s="65">
        <v>0.15809296</v>
      </c>
      <c r="AE9" s="173">
        <v>0.16650767999999999</v>
      </c>
      <c r="AF9" s="249">
        <v>0.10632611</v>
      </c>
      <c r="AG9" s="160"/>
      <c r="AH9" s="104">
        <f t="shared" si="0"/>
        <v>-0.36143419931140708</v>
      </c>
      <c r="AI9" s="104">
        <f t="shared" si="10"/>
        <v>5.3226405527481972E-2</v>
      </c>
      <c r="AJ9" s="107">
        <f t="shared" si="1"/>
        <v>0.15036282793167491</v>
      </c>
      <c r="AK9" s="105">
        <f t="shared" si="2"/>
        <v>9.0237012633629141E-2</v>
      </c>
      <c r="AL9" s="106">
        <f t="shared" si="11"/>
        <v>-0.15925500842518872</v>
      </c>
      <c r="AM9" s="106">
        <f t="shared" si="3"/>
        <v>-0.91204020089804505</v>
      </c>
      <c r="AN9" s="106">
        <f t="shared" si="4"/>
        <v>-0.91582555206298732</v>
      </c>
      <c r="AO9" s="106">
        <f t="shared" si="5"/>
        <v>-0.92923075447838188</v>
      </c>
      <c r="AP9" s="106">
        <f t="shared" si="6"/>
        <v>-0.92284474917617521</v>
      </c>
      <c r="AQ9" s="61">
        <f t="shared" si="7"/>
        <v>-0.91124346747252727</v>
      </c>
      <c r="AR9" s="61">
        <f t="shared" si="8"/>
        <v>-0.90651927627900686</v>
      </c>
      <c r="AS9" s="61">
        <f t="shared" si="9"/>
        <v>-0.94030640680815492</v>
      </c>
      <c r="AT9" s="343"/>
    </row>
    <row r="10" spans="1:46" ht="12.75" customHeight="1" x14ac:dyDescent="0.2">
      <c r="A10" s="326"/>
      <c r="B10" s="248" t="s">
        <v>11</v>
      </c>
      <c r="C10" s="66">
        <f t="shared" ref="C10:X10" si="12">C5+C6+C7+C8+C9</f>
        <v>18.001034349140006</v>
      </c>
      <c r="D10" s="66">
        <f t="shared" si="12"/>
        <v>19.050869472780001</v>
      </c>
      <c r="E10" s="66">
        <f t="shared" si="12"/>
        <v>8.7240103341200008</v>
      </c>
      <c r="F10" s="66">
        <f t="shared" si="12"/>
        <v>9.8874994896599997</v>
      </c>
      <c r="G10" s="66">
        <f t="shared" si="12"/>
        <v>8.9360278564599991</v>
      </c>
      <c r="H10" s="66">
        <f t="shared" si="12"/>
        <v>8.5036745168000003</v>
      </c>
      <c r="I10" s="66">
        <f t="shared" si="12"/>
        <v>9.3414706371400023</v>
      </c>
      <c r="J10" s="66">
        <f t="shared" si="12"/>
        <v>9.3562697975599995</v>
      </c>
      <c r="K10" s="66">
        <f t="shared" si="12"/>
        <v>9.0615681902799974</v>
      </c>
      <c r="L10" s="66">
        <f t="shared" si="12"/>
        <v>9.2911696392000014</v>
      </c>
      <c r="M10" s="66">
        <f t="shared" si="12"/>
        <v>8.9845481415151163</v>
      </c>
      <c r="N10" s="66">
        <f t="shared" si="12"/>
        <v>9.6731387498493717</v>
      </c>
      <c r="O10" s="66">
        <f t="shared" si="12"/>
        <v>9.3610614831155825</v>
      </c>
      <c r="P10" s="66">
        <f t="shared" si="12"/>
        <v>9.7561258811065432</v>
      </c>
      <c r="Q10" s="66">
        <f t="shared" si="12"/>
        <v>9.7835754003830626</v>
      </c>
      <c r="R10" s="66">
        <f t="shared" si="12"/>
        <v>9.6905138870649239</v>
      </c>
      <c r="S10" s="66">
        <f t="shared" si="12"/>
        <v>10.320841926927745</v>
      </c>
      <c r="T10" s="66">
        <f t="shared" si="12"/>
        <v>10.134547364047947</v>
      </c>
      <c r="U10" s="66">
        <f t="shared" si="12"/>
        <v>10.452218168907123</v>
      </c>
      <c r="V10" s="66">
        <f t="shared" si="12"/>
        <v>10.500870297988016</v>
      </c>
      <c r="W10" s="66">
        <f t="shared" si="12"/>
        <v>10.843017342270207</v>
      </c>
      <c r="X10" s="66">
        <f t="shared" si="12"/>
        <v>10.691250088902143</v>
      </c>
      <c r="Y10" s="66">
        <f t="shared" ref="Y10:AD10" si="13">Y5+Y6+Y7+Y8+Y9</f>
        <v>10.700199664063936</v>
      </c>
      <c r="Z10" s="66">
        <f t="shared" si="13"/>
        <v>10.375426836310334</v>
      </c>
      <c r="AA10" s="66">
        <f t="shared" si="13"/>
        <v>9.5594819513812759</v>
      </c>
      <c r="AB10" s="66">
        <f t="shared" si="13"/>
        <v>8.7916676914077616</v>
      </c>
      <c r="AC10" s="66">
        <f t="shared" si="13"/>
        <v>8.8461430037637783</v>
      </c>
      <c r="AD10" s="66">
        <f t="shared" si="13"/>
        <v>8.9414834854381429</v>
      </c>
      <c r="AE10" s="19">
        <f t="shared" ref="AE10" si="14">AE5+AE6+AE7+AE8+AE9</f>
        <v>9.0122349793666316</v>
      </c>
      <c r="AF10" s="240">
        <f>SUM(AF5+AF6+AF7+AF8+AF9)</f>
        <v>8.3578530517402569</v>
      </c>
      <c r="AG10" s="163"/>
      <c r="AH10" s="115">
        <f t="shared" si="0"/>
        <v>-7.2610393440092458E-2</v>
      </c>
      <c r="AI10" s="115">
        <f t="shared" si="10"/>
        <v>7.9127243307794224E-3</v>
      </c>
      <c r="AJ10" s="126">
        <f t="shared" si="1"/>
        <v>1.0777632877266395E-2</v>
      </c>
      <c r="AK10" s="28">
        <f t="shared" si="2"/>
        <v>6.1962433372289832E-3</v>
      </c>
      <c r="AL10" s="18">
        <f t="shared" si="11"/>
        <v>-8.0319651616955104E-2</v>
      </c>
      <c r="AM10" s="18">
        <f t="shared" si="3"/>
        <v>-0.42362051896167752</v>
      </c>
      <c r="AN10" s="18">
        <f t="shared" si="4"/>
        <v>-0.46894818564478896</v>
      </c>
      <c r="AO10" s="18">
        <f t="shared" si="5"/>
        <v>-0.51160208236435145</v>
      </c>
      <c r="AP10" s="18">
        <f t="shared" si="6"/>
        <v>-0.50857585002128503</v>
      </c>
      <c r="AQ10" s="56">
        <f t="shared" si="7"/>
        <v>-0.50327946094579179</v>
      </c>
      <c r="AR10" s="56">
        <f t="shared" si="8"/>
        <v>-0.49934904825081966</v>
      </c>
      <c r="AS10" s="56">
        <f t="shared" si="9"/>
        <v>-0.53570151083348438</v>
      </c>
      <c r="AT10" s="343"/>
    </row>
    <row r="11" spans="1:46" ht="20.45" customHeight="1" x14ac:dyDescent="0.2">
      <c r="A11" s="301" t="s">
        <v>14</v>
      </c>
      <c r="B11" s="247" t="s">
        <v>6</v>
      </c>
      <c r="C11" s="65">
        <v>8.7859400000000004E-2</v>
      </c>
      <c r="D11" s="65">
        <v>9.5722360000000006E-2</v>
      </c>
      <c r="E11" s="65">
        <v>6.229001E-2</v>
      </c>
      <c r="F11" s="65">
        <v>4.5968620000000002E-2</v>
      </c>
      <c r="G11" s="65">
        <v>3.4063969999999999E-2</v>
      </c>
      <c r="H11" s="65">
        <v>4.5273517999999999E-2</v>
      </c>
      <c r="I11" s="65">
        <v>4.9499300000000003E-2</v>
      </c>
      <c r="J11" s="65">
        <v>5.5757679999999997E-2</v>
      </c>
      <c r="K11" s="65">
        <v>5.9992780000000002E-2</v>
      </c>
      <c r="L11" s="65">
        <v>0.54021920000000001</v>
      </c>
      <c r="M11" s="65">
        <v>4.7364290000000003E-2</v>
      </c>
      <c r="N11" s="65">
        <v>5.154301E-2</v>
      </c>
      <c r="O11" s="65">
        <v>5.2004010000000003E-2</v>
      </c>
      <c r="P11" s="65">
        <v>5.1977700000000002E-2</v>
      </c>
      <c r="Q11" s="65">
        <v>5.8624059999999999E-2</v>
      </c>
      <c r="R11" s="65">
        <v>6.4194390000000004E-2</v>
      </c>
      <c r="S11" s="65">
        <v>7.2605890000000006E-2</v>
      </c>
      <c r="T11" s="65">
        <v>9.5667240000000001E-2</v>
      </c>
      <c r="U11" s="65">
        <v>5.2772769999999997E-2</v>
      </c>
      <c r="V11" s="65">
        <v>7.9060000000000005E-2</v>
      </c>
      <c r="W11" s="65">
        <v>8.750484E-2</v>
      </c>
      <c r="X11" s="275">
        <v>9.0347709999999998E-2</v>
      </c>
      <c r="Y11" s="65">
        <v>9.5093440000000001E-2</v>
      </c>
      <c r="Z11" s="65">
        <v>9.5099900000000001E-2</v>
      </c>
      <c r="AA11" s="65">
        <v>0.10932833</v>
      </c>
      <c r="AB11" s="65">
        <v>0.12093179</v>
      </c>
      <c r="AC11" s="65">
        <v>0.13470915</v>
      </c>
      <c r="AD11" s="65">
        <v>0.14499677</v>
      </c>
      <c r="AE11" s="173">
        <v>0.15263098</v>
      </c>
      <c r="AF11" s="249">
        <v>0.15971603000000001</v>
      </c>
      <c r="AG11" s="160"/>
      <c r="AH11" s="104">
        <f t="shared" si="0"/>
        <v>4.6419475259871945E-2</v>
      </c>
      <c r="AI11" s="104">
        <f t="shared" si="10"/>
        <v>5.2650896982050034E-2</v>
      </c>
      <c r="AJ11" s="107">
        <f t="shared" si="1"/>
        <v>7.6369125631035442E-2</v>
      </c>
      <c r="AK11" s="105">
        <f t="shared" si="2"/>
        <v>0.11392670198630156</v>
      </c>
      <c r="AL11" s="106">
        <f t="shared" si="11"/>
        <v>0.10613406424483018</v>
      </c>
      <c r="AM11" s="106">
        <f t="shared" si="3"/>
        <v>8.2410077919949337E-2</v>
      </c>
      <c r="AN11" s="106">
        <f t="shared" si="4"/>
        <v>0.24435552712629494</v>
      </c>
      <c r="AO11" s="106">
        <f t="shared" si="5"/>
        <v>0.37642403658572665</v>
      </c>
      <c r="AP11" s="106">
        <f t="shared" si="6"/>
        <v>0.53323548760861095</v>
      </c>
      <c r="AQ11" s="61">
        <f t="shared" si="7"/>
        <v>0.65032734118375479</v>
      </c>
      <c r="AR11" s="61">
        <f t="shared" si="8"/>
        <v>0.73721855601108122</v>
      </c>
      <c r="AS11" s="61">
        <f t="shared" si="9"/>
        <v>0.81785932979282805</v>
      </c>
      <c r="AT11" s="343"/>
    </row>
    <row r="12" spans="1:46" ht="20.45" customHeight="1" x14ac:dyDescent="0.2">
      <c r="A12" s="302"/>
      <c r="B12" s="247" t="s">
        <v>13</v>
      </c>
      <c r="C12" s="65">
        <v>9.3685000000000001E-3</v>
      </c>
      <c r="D12" s="65">
        <v>9.7656199999999992E-3</v>
      </c>
      <c r="E12" s="65">
        <v>9.2887899999999999E-3</v>
      </c>
      <c r="F12" s="65">
        <v>9.1296999999999993E-3</v>
      </c>
      <c r="G12" s="65">
        <v>9.6868089999999994E-3</v>
      </c>
      <c r="H12" s="65">
        <v>6.1929999999999997E-3</v>
      </c>
      <c r="I12" s="65">
        <v>6.4467200000000004E-3</v>
      </c>
      <c r="J12" s="65">
        <v>6.6154400000000002E-3</v>
      </c>
      <c r="K12" s="65">
        <v>6.3021099999999997E-3</v>
      </c>
      <c r="L12" s="65">
        <v>5.5730509999999999E-3</v>
      </c>
      <c r="M12" s="252">
        <v>5.5871567168864697E-3</v>
      </c>
      <c r="N12" s="65">
        <v>5.1789200000000001E-3</v>
      </c>
      <c r="O12" s="65">
        <v>5.3039999999999997E-3</v>
      </c>
      <c r="P12" s="65">
        <v>6.1501000000000004E-3</v>
      </c>
      <c r="Q12" s="65">
        <v>6.2268999999999996E-3</v>
      </c>
      <c r="R12" s="65">
        <v>6.2932999999999999E-3</v>
      </c>
      <c r="S12" s="65">
        <v>6.0711699999999999E-3</v>
      </c>
      <c r="T12" s="65">
        <v>5.7600000000000004E-3</v>
      </c>
      <c r="U12" s="65">
        <v>6.3074000000000003E-3</v>
      </c>
      <c r="V12" s="65">
        <v>4.4559999999999999E-3</v>
      </c>
      <c r="W12" s="65">
        <v>5.2258299999999999E-3</v>
      </c>
      <c r="X12" s="275">
        <v>5.3381100000000001E-3</v>
      </c>
      <c r="Y12" s="65">
        <v>4.6319999999999998E-3</v>
      </c>
      <c r="Z12" s="65">
        <v>4.6298399999999997E-3</v>
      </c>
      <c r="AA12" s="65">
        <v>4.4640000000000001E-3</v>
      </c>
      <c r="AB12" s="65">
        <v>4.176E-3</v>
      </c>
      <c r="AC12" s="65">
        <v>4.38149E-3</v>
      </c>
      <c r="AD12" s="65">
        <v>4.7775999999999999E-3</v>
      </c>
      <c r="AE12" s="173">
        <v>5.2751100000000004E-3</v>
      </c>
      <c r="AF12" s="249">
        <v>4.85922E-3</v>
      </c>
      <c r="AG12" s="160"/>
      <c r="AH12" s="104">
        <f t="shared" si="0"/>
        <v>-7.8840062102970426E-2</v>
      </c>
      <c r="AI12" s="104">
        <f t="shared" si="10"/>
        <v>0.10413387474882797</v>
      </c>
      <c r="AJ12" s="107">
        <f t="shared" si="1"/>
        <v>9.0405318738602594E-2</v>
      </c>
      <c r="AK12" s="105">
        <f t="shared" si="2"/>
        <v>4.9207375478927208E-2</v>
      </c>
      <c r="AL12" s="106">
        <f t="shared" si="11"/>
        <v>-6.4516129032258077E-2</v>
      </c>
      <c r="AM12" s="106">
        <f t="shared" si="3"/>
        <v>-0.50580776004696593</v>
      </c>
      <c r="AN12" s="106">
        <f t="shared" si="4"/>
        <v>-0.52350963334578637</v>
      </c>
      <c r="AO12" s="106">
        <f t="shared" si="5"/>
        <v>-0.55425094732347757</v>
      </c>
      <c r="AP12" s="106">
        <f t="shared" si="6"/>
        <v>-0.53231680631904787</v>
      </c>
      <c r="AQ12" s="61">
        <f t="shared" si="7"/>
        <v>-0.49003575812563377</v>
      </c>
      <c r="AR12" s="61">
        <f t="shared" si="8"/>
        <v>-0.43693120563590754</v>
      </c>
      <c r="AS12" s="61">
        <f t="shared" si="9"/>
        <v>-0.48132358435181727</v>
      </c>
      <c r="AT12" s="343"/>
    </row>
    <row r="13" spans="1:46" s="6" customFormat="1" ht="22.15" customHeight="1" x14ac:dyDescent="0.2">
      <c r="A13" s="303"/>
      <c r="B13" s="248" t="s">
        <v>11</v>
      </c>
      <c r="C13" s="66">
        <f>C11+C12</f>
        <v>9.7227900000000006E-2</v>
      </c>
      <c r="D13" s="66">
        <f t="shared" ref="D13:AD13" si="15">D11+D12</f>
        <v>0.10548798000000001</v>
      </c>
      <c r="E13" s="66">
        <f t="shared" si="15"/>
        <v>7.1578799999999998E-2</v>
      </c>
      <c r="F13" s="66">
        <f t="shared" si="15"/>
        <v>5.5098319999999999E-2</v>
      </c>
      <c r="G13" s="66">
        <f t="shared" si="15"/>
        <v>4.3750778999999997E-2</v>
      </c>
      <c r="H13" s="66">
        <f t="shared" si="15"/>
        <v>5.1466517999999996E-2</v>
      </c>
      <c r="I13" s="66">
        <f t="shared" si="15"/>
        <v>5.5946020000000006E-2</v>
      </c>
      <c r="J13" s="66">
        <f t="shared" si="15"/>
        <v>6.2373119999999997E-2</v>
      </c>
      <c r="K13" s="66">
        <f t="shared" si="15"/>
        <v>6.6294889999999995E-2</v>
      </c>
      <c r="L13" s="66">
        <f t="shared" si="15"/>
        <v>0.54579225100000006</v>
      </c>
      <c r="M13" s="66">
        <f t="shared" si="15"/>
        <v>5.2951446716886473E-2</v>
      </c>
      <c r="N13" s="66">
        <f t="shared" si="15"/>
        <v>5.6721930000000004E-2</v>
      </c>
      <c r="O13" s="66">
        <f t="shared" si="15"/>
        <v>5.7308010000000006E-2</v>
      </c>
      <c r="P13" s="66">
        <f t="shared" si="15"/>
        <v>5.81278E-2</v>
      </c>
      <c r="Q13" s="66">
        <f t="shared" si="15"/>
        <v>6.4850959999999999E-2</v>
      </c>
      <c r="R13" s="66">
        <f t="shared" si="15"/>
        <v>7.0487690000000006E-2</v>
      </c>
      <c r="S13" s="66">
        <f t="shared" si="15"/>
        <v>7.8677060000000007E-2</v>
      </c>
      <c r="T13" s="66">
        <f t="shared" si="15"/>
        <v>0.10142724</v>
      </c>
      <c r="U13" s="66">
        <f t="shared" si="15"/>
        <v>5.9080169999999994E-2</v>
      </c>
      <c r="V13" s="66">
        <f t="shared" si="15"/>
        <v>8.3516000000000007E-2</v>
      </c>
      <c r="W13" s="66">
        <f t="shared" si="15"/>
        <v>9.2730670000000001E-2</v>
      </c>
      <c r="X13" s="66">
        <f t="shared" si="15"/>
        <v>9.5685820000000005E-2</v>
      </c>
      <c r="Y13" s="66">
        <f t="shared" si="15"/>
        <v>9.9725439999999999E-2</v>
      </c>
      <c r="Z13" s="66">
        <f t="shared" si="15"/>
        <v>9.9729739999999997E-2</v>
      </c>
      <c r="AA13" s="66">
        <f t="shared" si="15"/>
        <v>0.11379233</v>
      </c>
      <c r="AB13" s="66">
        <f t="shared" si="15"/>
        <v>0.12510779</v>
      </c>
      <c r="AC13" s="66">
        <f t="shared" si="15"/>
        <v>0.13909063999999999</v>
      </c>
      <c r="AD13" s="66">
        <f t="shared" si="15"/>
        <v>0.14977436999999999</v>
      </c>
      <c r="AE13" s="19">
        <f t="shared" ref="AE13" si="16">AE11+AE12</f>
        <v>0.15790609</v>
      </c>
      <c r="AF13" s="240">
        <f>SUM(AF11+AF12)</f>
        <v>0.16457525000000001</v>
      </c>
      <c r="AG13" s="163"/>
      <c r="AH13" s="115">
        <f t="shared" si="0"/>
        <v>4.223497649773994E-2</v>
      </c>
      <c r="AI13" s="115">
        <f t="shared" si="10"/>
        <v>5.429313439943035E-2</v>
      </c>
      <c r="AJ13" s="126">
        <f t="shared" si="1"/>
        <v>7.6811279321167866E-2</v>
      </c>
      <c r="AK13" s="28">
        <f t="shared" si="2"/>
        <v>0.11176642157934363</v>
      </c>
      <c r="AL13" s="18">
        <f t="shared" si="11"/>
        <v>9.9439566796813109E-2</v>
      </c>
      <c r="AM13" s="18">
        <f t="shared" si="3"/>
        <v>2.5731708696783446E-2</v>
      </c>
      <c r="AN13" s="18">
        <f t="shared" si="4"/>
        <v>0.17036704485029491</v>
      </c>
      <c r="AO13" s="18">
        <f t="shared" si="5"/>
        <v>0.2867478367834746</v>
      </c>
      <c r="AP13" s="18">
        <f t="shared" si="6"/>
        <v>0.43056303797572487</v>
      </c>
      <c r="AQ13" s="56">
        <f t="shared" si="7"/>
        <v>0.54044641507221669</v>
      </c>
      <c r="AR13" s="56">
        <f t="shared" si="8"/>
        <v>0.62408207932085324</v>
      </c>
      <c r="AS13" s="56">
        <f t="shared" si="9"/>
        <v>0.69267514777137007</v>
      </c>
      <c r="AT13" s="343"/>
    </row>
    <row r="14" spans="1:46" ht="12.75" customHeight="1" x14ac:dyDescent="0.2">
      <c r="A14" s="340" t="s">
        <v>40</v>
      </c>
      <c r="B14" s="341"/>
      <c r="C14" s="252">
        <v>5.0783999999999996E-2</v>
      </c>
      <c r="D14" s="252">
        <v>4.0271999999999995E-2</v>
      </c>
      <c r="E14" s="252">
        <v>1.8576000000000002E-2</v>
      </c>
      <c r="F14" s="252">
        <v>1.1328E-2</v>
      </c>
      <c r="G14" s="252">
        <v>8.4000000000000012E-3</v>
      </c>
      <c r="H14" s="252">
        <v>8.2559999999999995E-3</v>
      </c>
      <c r="I14" s="252">
        <v>7.6319999999999999E-3</v>
      </c>
      <c r="J14" s="252">
        <v>9.8399999999999998E-3</v>
      </c>
      <c r="K14" s="252">
        <v>1.2144E-2</v>
      </c>
      <c r="L14" s="252">
        <v>1.1231999999999999E-2</v>
      </c>
      <c r="M14" s="252">
        <v>1.1136E-2</v>
      </c>
      <c r="N14" s="252">
        <v>1.1807999999999999E-2</v>
      </c>
      <c r="O14" s="252">
        <v>8.4000000000000012E-3</v>
      </c>
      <c r="P14" s="252">
        <v>7.5839999999999996E-3</v>
      </c>
      <c r="Q14" s="252">
        <v>7.0559999999999998E-3</v>
      </c>
      <c r="R14" s="252">
        <v>5.424E-3</v>
      </c>
      <c r="S14" s="252">
        <v>4.7999999999999996E-3</v>
      </c>
      <c r="T14" s="252">
        <v>5.424E-3</v>
      </c>
      <c r="U14" s="252">
        <v>5.1732043200000003E-3</v>
      </c>
      <c r="V14" s="252">
        <v>2.1887999999999994E-3</v>
      </c>
      <c r="W14" s="252">
        <v>1.8604800000000003E-3</v>
      </c>
      <c r="X14" s="252">
        <v>2.0270399999999999E-3</v>
      </c>
      <c r="Y14" s="252">
        <v>1.8105599999999999E-3</v>
      </c>
      <c r="Z14" s="252">
        <v>1.6622399999999999E-3</v>
      </c>
      <c r="AA14" s="252">
        <v>1.38624E-3</v>
      </c>
      <c r="AB14" s="252">
        <v>1.1495232E-3</v>
      </c>
      <c r="AC14" s="252">
        <v>1.0665167999999998E-3</v>
      </c>
      <c r="AD14" s="252">
        <v>1.170288E-3</v>
      </c>
      <c r="AE14" s="222">
        <v>1.0632888E-3</v>
      </c>
      <c r="AF14" s="288">
        <v>9.5745288980354044E-4</v>
      </c>
      <c r="AG14" s="183"/>
      <c r="AH14" s="104">
        <f t="shared" si="0"/>
        <v>-9.9536372617166219E-2</v>
      </c>
      <c r="AI14" s="104">
        <f t="shared" si="10"/>
        <v>-9.1429801894918214E-2</v>
      </c>
      <c r="AJ14" s="107">
        <f t="shared" si="1"/>
        <v>9.7299170533460141E-2</v>
      </c>
      <c r="AK14" s="105">
        <f t="shared" si="2"/>
        <v>-7.2209416913029845E-2</v>
      </c>
      <c r="AL14" s="106">
        <f t="shared" si="11"/>
        <v>-0.17076177285318556</v>
      </c>
      <c r="AM14" s="106">
        <f t="shared" si="3"/>
        <v>-0.96726843100189031</v>
      </c>
      <c r="AN14" s="106">
        <f t="shared" si="4"/>
        <v>-0.97270321361058609</v>
      </c>
      <c r="AO14" s="106">
        <f t="shared" si="5"/>
        <v>-0.97736446124763698</v>
      </c>
      <c r="AP14" s="106">
        <f t="shared" si="6"/>
        <v>-0.97899896030245748</v>
      </c>
      <c r="AQ14" s="61">
        <f t="shared" si="7"/>
        <v>-0.97695557655954635</v>
      </c>
      <c r="AR14" s="61">
        <f>(AF14-C14)/C14</f>
        <v>-0.98114656407916778</v>
      </c>
      <c r="AS14" s="61">
        <f t="shared" si="9"/>
        <v>-0.98114656407916778</v>
      </c>
      <c r="AT14" s="343"/>
    </row>
    <row r="15" spans="1:46" ht="13.9" customHeight="1" x14ac:dyDescent="0.2">
      <c r="A15" s="350" t="s">
        <v>0</v>
      </c>
      <c r="B15" s="351"/>
      <c r="C15" s="65">
        <v>5.2599999999999998E-5</v>
      </c>
      <c r="D15" s="65">
        <v>5.2639999999999997E-5</v>
      </c>
      <c r="E15" s="65">
        <v>1.4669E-5</v>
      </c>
      <c r="F15" s="65">
        <v>4.473E-5</v>
      </c>
      <c r="G15" s="65">
        <v>1.3733999999999999E-5</v>
      </c>
      <c r="H15" s="65">
        <v>4.9629999999999997E-5</v>
      </c>
      <c r="I15" s="65">
        <v>1.6656000000000001E-5</v>
      </c>
      <c r="J15" s="65">
        <v>1.628E-5</v>
      </c>
      <c r="K15" s="65">
        <v>1.5542000000000001E-5</v>
      </c>
      <c r="L15" s="65">
        <v>6.9090000000000003E-6</v>
      </c>
      <c r="M15" s="65">
        <v>2.244E-6</v>
      </c>
      <c r="N15" s="65">
        <v>2.8560000000000001E-5</v>
      </c>
      <c r="O15" s="65">
        <v>2.7039999999999999E-6</v>
      </c>
      <c r="P15" s="65">
        <v>7.3269999999999995E-5</v>
      </c>
      <c r="Q15" s="65">
        <v>3.7189999999999999E-6</v>
      </c>
      <c r="R15" s="65">
        <v>6.669E-6</v>
      </c>
      <c r="S15" s="65">
        <v>6.1720000000000004E-6</v>
      </c>
      <c r="T15" s="65">
        <v>3.6800000000000001E-7</v>
      </c>
      <c r="U15" s="65">
        <v>1.4000000000000001E-7</v>
      </c>
      <c r="V15" s="65">
        <v>3.8349999999999997E-6</v>
      </c>
      <c r="W15" s="65">
        <v>1.6479999999999999E-6</v>
      </c>
      <c r="X15" s="275">
        <v>8.1169999999999997E-5</v>
      </c>
      <c r="Y15" s="65">
        <v>1.9599999999999999E-5</v>
      </c>
      <c r="Z15" s="65">
        <v>1.5060000000000001E-6</v>
      </c>
      <c r="AA15" s="65">
        <v>3.8489999999999999E-5</v>
      </c>
      <c r="AB15" s="65">
        <v>1.0779E-4</v>
      </c>
      <c r="AC15" s="65">
        <v>6.2200000000000004E-7</v>
      </c>
      <c r="AD15" s="65">
        <v>1.7430000000000001E-6</v>
      </c>
      <c r="AE15" s="173">
        <v>9.5200000000000003E-6</v>
      </c>
      <c r="AF15" s="249">
        <v>2.1441825698000001E-5</v>
      </c>
      <c r="AG15" s="160"/>
      <c r="AH15" s="104">
        <f t="shared" si="0"/>
        <v>1.2522926153361345</v>
      </c>
      <c r="AI15" s="104">
        <f>(AE15-AD15)/AD15</f>
        <v>4.4618473895582325</v>
      </c>
      <c r="AJ15" s="107">
        <f>(AD15-AC15)/AC15</f>
        <v>1.8022508038585208</v>
      </c>
      <c r="AK15" s="105">
        <f>(AC15-AB15)/AB15</f>
        <v>-0.99422952036367018</v>
      </c>
      <c r="AL15" s="106">
        <f t="shared" si="11"/>
        <v>1.8004676539360875</v>
      </c>
      <c r="AM15" s="106">
        <f t="shared" ref="AM15:AP16" si="17">(Z15-$C15)/$C15</f>
        <v>-0.97136882129277557</v>
      </c>
      <c r="AN15" s="106">
        <f t="shared" si="17"/>
        <v>-0.26825095057034221</v>
      </c>
      <c r="AO15" s="106">
        <f t="shared" si="17"/>
        <v>1.0492395437262358</v>
      </c>
      <c r="AP15" s="106">
        <f t="shared" si="17"/>
        <v>-0.98817490494296578</v>
      </c>
      <c r="AQ15" s="61">
        <f>(AD15-C15)/C15</f>
        <v>-0.96686311787072243</v>
      </c>
      <c r="AR15" s="61">
        <f>(AE15-C15)/C15</f>
        <v>-0.81901140684410656</v>
      </c>
      <c r="AS15" s="61">
        <f t="shared" si="9"/>
        <v>-0.59236072817490493</v>
      </c>
      <c r="AT15" s="343"/>
    </row>
    <row r="16" spans="1:46" ht="16.5" thickBot="1" x14ac:dyDescent="0.25">
      <c r="A16" s="338" t="s">
        <v>12</v>
      </c>
      <c r="B16" s="339"/>
      <c r="C16" s="32">
        <f>C10+C13+C15+C14</f>
        <v>18.149098849140007</v>
      </c>
      <c r="D16" s="32">
        <f t="shared" ref="D16:AE16" si="18">D10+D13+D15</f>
        <v>19.15641009278</v>
      </c>
      <c r="E16" s="32">
        <f t="shared" si="18"/>
        <v>8.7956038031200006</v>
      </c>
      <c r="F16" s="32">
        <f t="shared" si="18"/>
        <v>9.9426425396600013</v>
      </c>
      <c r="G16" s="32">
        <f t="shared" si="18"/>
        <v>8.9797923694599984</v>
      </c>
      <c r="H16" s="32">
        <f t="shared" si="18"/>
        <v>8.5551906647999996</v>
      </c>
      <c r="I16" s="32">
        <f t="shared" si="18"/>
        <v>9.3974333131400023</v>
      </c>
      <c r="J16" s="32">
        <f t="shared" si="18"/>
        <v>9.4186591975600003</v>
      </c>
      <c r="K16" s="32">
        <f t="shared" si="18"/>
        <v>9.1278786222799972</v>
      </c>
      <c r="L16" s="32">
        <f t="shared" si="18"/>
        <v>9.836968799200001</v>
      </c>
      <c r="M16" s="32">
        <f t="shared" si="18"/>
        <v>9.0375018322320013</v>
      </c>
      <c r="N16" s="32">
        <f t="shared" si="18"/>
        <v>9.7298892398493724</v>
      </c>
      <c r="O16" s="32">
        <f t="shared" si="18"/>
        <v>9.4183721971155823</v>
      </c>
      <c r="P16" s="32">
        <f t="shared" si="18"/>
        <v>9.8143269511065423</v>
      </c>
      <c r="Q16" s="32">
        <f t="shared" si="18"/>
        <v>9.8484300793830624</v>
      </c>
      <c r="R16" s="32">
        <f t="shared" si="18"/>
        <v>9.7610082460649235</v>
      </c>
      <c r="S16" s="32">
        <f t="shared" si="18"/>
        <v>10.399525158927746</v>
      </c>
      <c r="T16" s="32">
        <f t="shared" si="18"/>
        <v>10.235974972047947</v>
      </c>
      <c r="U16" s="32">
        <f t="shared" si="18"/>
        <v>10.511298478907122</v>
      </c>
      <c r="V16" s="32">
        <f t="shared" si="18"/>
        <v>10.584390132988014</v>
      </c>
      <c r="W16" s="32">
        <f t="shared" si="18"/>
        <v>10.935749660270206</v>
      </c>
      <c r="X16" s="32">
        <f t="shared" si="18"/>
        <v>10.787017078902142</v>
      </c>
      <c r="Y16" s="32">
        <f t="shared" si="18"/>
        <v>10.799944704063936</v>
      </c>
      <c r="Z16" s="32">
        <f t="shared" si="18"/>
        <v>10.475158082310335</v>
      </c>
      <c r="AA16" s="32">
        <f t="shared" si="18"/>
        <v>9.6733127713812763</v>
      </c>
      <c r="AB16" s="32">
        <f t="shared" si="18"/>
        <v>8.9168832714077606</v>
      </c>
      <c r="AC16" s="32">
        <f t="shared" si="18"/>
        <v>8.9852342657637774</v>
      </c>
      <c r="AD16" s="83">
        <f t="shared" si="18"/>
        <v>9.0912595984381426</v>
      </c>
      <c r="AE16" s="84">
        <f t="shared" si="18"/>
        <v>9.1701505893666333</v>
      </c>
      <c r="AF16" s="83">
        <f>SUM(AF10+AF13+AF14+AF15)</f>
        <v>8.5234071964557589</v>
      </c>
      <c r="AG16" s="184"/>
      <c r="AH16" s="85">
        <f t="shared" si="0"/>
        <v>-7.0527019879129793E-2</v>
      </c>
      <c r="AI16" s="85">
        <f>(AE16-AD16)/AD16</f>
        <v>8.6776744272096251E-3</v>
      </c>
      <c r="AJ16" s="86">
        <f>(AD16-AC16)/AC16</f>
        <v>1.1799951958776521E-2</v>
      </c>
      <c r="AK16" s="87">
        <f>(AC16-AB16)/AB16</f>
        <v>7.6653458698047756E-3</v>
      </c>
      <c r="AL16" s="88">
        <f t="shared" si="11"/>
        <v>-7.8197564562517835E-2</v>
      </c>
      <c r="AM16" s="88">
        <f t="shared" si="17"/>
        <v>-0.42282764729077998</v>
      </c>
      <c r="AN16" s="88">
        <f t="shared" si="17"/>
        <v>-0.46700864589540514</v>
      </c>
      <c r="AO16" s="88">
        <f t="shared" si="17"/>
        <v>-0.50868727171926298</v>
      </c>
      <c r="AP16" s="88">
        <f t="shared" si="17"/>
        <v>-0.50492118972675371</v>
      </c>
      <c r="AQ16" s="89">
        <f>(AD16-C16)/C16</f>
        <v>-0.4990792835497212</v>
      </c>
      <c r="AR16" s="89">
        <f>(AE16-C16)/C16</f>
        <v>-0.49473245665852111</v>
      </c>
      <c r="AS16" s="89">
        <f t="shared" si="9"/>
        <v>-0.5303674707320446</v>
      </c>
      <c r="AT16" s="344"/>
    </row>
    <row r="17" spans="1:38" x14ac:dyDescent="0.2">
      <c r="A17" s="7" t="s">
        <v>28</v>
      </c>
      <c r="B17" s="2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4"/>
      <c r="AF17" s="4"/>
      <c r="AG17" s="4"/>
      <c r="AH17" s="4"/>
      <c r="AI17" s="4"/>
      <c r="AJ17" s="4"/>
      <c r="AK17" s="4"/>
      <c r="AL17" s="4"/>
    </row>
    <row r="18" spans="1:38" x14ac:dyDescent="0.2">
      <c r="A18" s="7" t="s">
        <v>29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4"/>
      <c r="Q18" s="4"/>
      <c r="R18" s="4"/>
      <c r="S18" s="5"/>
    </row>
    <row r="19" spans="1:38" ht="15.75" x14ac:dyDescent="0.25">
      <c r="A19" s="1" t="s">
        <v>31</v>
      </c>
    </row>
    <row r="21" spans="1:38" ht="15" customHeight="1" x14ac:dyDescent="0.2">
      <c r="A21" s="320" t="s">
        <v>1</v>
      </c>
      <c r="B21" s="320" t="s">
        <v>2</v>
      </c>
      <c r="C21" s="309" t="s">
        <v>8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152"/>
      <c r="AH21" s="152"/>
    </row>
    <row r="22" spans="1:38" x14ac:dyDescent="0.2">
      <c r="A22" s="320"/>
      <c r="B22" s="320"/>
      <c r="C22" s="97">
        <v>1990</v>
      </c>
      <c r="D22" s="97">
        <v>1991</v>
      </c>
      <c r="E22" s="97">
        <v>1992</v>
      </c>
      <c r="F22" s="97">
        <v>1993</v>
      </c>
      <c r="G22" s="97">
        <v>1994</v>
      </c>
      <c r="H22" s="97">
        <v>1995</v>
      </c>
      <c r="I22" s="97">
        <v>1996</v>
      </c>
      <c r="J22" s="97">
        <v>1997</v>
      </c>
      <c r="K22" s="97">
        <v>1998</v>
      </c>
      <c r="L22" s="97">
        <v>1999</v>
      </c>
      <c r="M22" s="97">
        <v>2000</v>
      </c>
      <c r="N22" s="97">
        <v>2001</v>
      </c>
      <c r="O22" s="97">
        <v>2002</v>
      </c>
      <c r="P22" s="97">
        <v>2003</v>
      </c>
      <c r="Q22" s="97">
        <v>2004</v>
      </c>
      <c r="R22" s="97">
        <v>2005</v>
      </c>
      <c r="S22" s="97">
        <v>2006</v>
      </c>
      <c r="T22" s="97">
        <v>2007</v>
      </c>
      <c r="U22" s="97">
        <v>2008</v>
      </c>
      <c r="V22" s="97">
        <v>2009</v>
      </c>
      <c r="W22" s="97">
        <v>2010</v>
      </c>
      <c r="X22" s="97">
        <v>2011</v>
      </c>
      <c r="Y22" s="97">
        <v>2012</v>
      </c>
      <c r="Z22" s="97">
        <v>2013</v>
      </c>
      <c r="AA22" s="97">
        <v>2014</v>
      </c>
      <c r="AB22" s="97">
        <v>2015</v>
      </c>
      <c r="AC22" s="97">
        <v>2016</v>
      </c>
      <c r="AD22" s="103">
        <v>2017</v>
      </c>
      <c r="AE22" s="103">
        <v>2018</v>
      </c>
      <c r="AF22" s="119">
        <v>2019</v>
      </c>
      <c r="AG22" s="177"/>
      <c r="AH22" s="177"/>
    </row>
    <row r="23" spans="1:38" x14ac:dyDescent="0.2">
      <c r="A23" s="324" t="s">
        <v>3</v>
      </c>
      <c r="B23" s="9" t="s">
        <v>9</v>
      </c>
      <c r="C23" s="106">
        <f t="shared" ref="C23:AE23" si="19">C5/C$16</f>
        <v>1.8777913848661905E-2</v>
      </c>
      <c r="D23" s="106">
        <f t="shared" si="19"/>
        <v>1.877341301414006E-2</v>
      </c>
      <c r="E23" s="106">
        <f t="shared" si="19"/>
        <v>2.547802834871991E-2</v>
      </c>
      <c r="F23" s="106">
        <f t="shared" si="19"/>
        <v>1.779827061006373E-2</v>
      </c>
      <c r="G23" s="106">
        <f t="shared" si="19"/>
        <v>1.4869168850062106E-2</v>
      </c>
      <c r="H23" s="106">
        <f t="shared" si="19"/>
        <v>1.5412497741578097E-2</v>
      </c>
      <c r="I23" s="106">
        <f t="shared" si="19"/>
        <v>1.7185199409096786E-2</v>
      </c>
      <c r="J23" s="106">
        <f t="shared" si="19"/>
        <v>1.5221237629782784E-2</v>
      </c>
      <c r="K23" s="106">
        <f t="shared" si="19"/>
        <v>1.5880536510003727E-2</v>
      </c>
      <c r="L23" s="106">
        <f t="shared" si="19"/>
        <v>1.7249100748779368E-2</v>
      </c>
      <c r="M23" s="106">
        <f t="shared" si="19"/>
        <v>1.9819008482666198E-2</v>
      </c>
      <c r="N23" s="106">
        <f t="shared" si="19"/>
        <v>2.3227393224968473E-2</v>
      </c>
      <c r="O23" s="106">
        <f t="shared" si="19"/>
        <v>2.7482735145554289E-2</v>
      </c>
      <c r="P23" s="106">
        <f t="shared" si="19"/>
        <v>3.1303210593764015E-2</v>
      </c>
      <c r="Q23" s="106">
        <f t="shared" si="19"/>
        <v>3.7096271340532914E-2</v>
      </c>
      <c r="R23" s="106">
        <f t="shared" si="19"/>
        <v>2.455469151731729E-2</v>
      </c>
      <c r="S23" s="106">
        <f t="shared" si="19"/>
        <v>2.2921342374267885E-2</v>
      </c>
      <c r="T23" s="106">
        <f t="shared" si="19"/>
        <v>2.5912913639508033E-2</v>
      </c>
      <c r="U23" s="106">
        <f t="shared" si="19"/>
        <v>2.0706105179112859E-2</v>
      </c>
      <c r="V23" s="106">
        <f t="shared" si="19"/>
        <v>2.2297460232745411E-2</v>
      </c>
      <c r="W23" s="106">
        <f t="shared" si="19"/>
        <v>2.4215410742917852E-2</v>
      </c>
      <c r="X23" s="106">
        <f t="shared" si="19"/>
        <v>2.1795642821311814E-2</v>
      </c>
      <c r="Y23" s="106">
        <f t="shared" si="19"/>
        <v>2.2292018138624397E-2</v>
      </c>
      <c r="Z23" s="106">
        <f t="shared" si="19"/>
        <v>1.7921499238089736E-2</v>
      </c>
      <c r="AA23" s="106">
        <f t="shared" si="19"/>
        <v>1.7685955836770316E-2</v>
      </c>
      <c r="AB23" s="106">
        <f t="shared" si="19"/>
        <v>2.1274831278032289E-2</v>
      </c>
      <c r="AC23" s="106">
        <f t="shared" si="19"/>
        <v>1.9593957408471134E-2</v>
      </c>
      <c r="AD23" s="106">
        <f t="shared" si="19"/>
        <v>2.2100337737483624E-2</v>
      </c>
      <c r="AE23" s="106">
        <f t="shared" si="19"/>
        <v>2.0422906166673822E-2</v>
      </c>
      <c r="AF23" s="106">
        <f>AF5/AF16</f>
        <v>2.0532306309064757E-2</v>
      </c>
      <c r="AG23" s="167"/>
      <c r="AH23" s="167"/>
    </row>
    <row r="24" spans="1:38" ht="22.5" x14ac:dyDescent="0.2">
      <c r="A24" s="325"/>
      <c r="B24" s="9" t="s">
        <v>10</v>
      </c>
      <c r="C24" s="106">
        <f t="shared" ref="C24:AE24" si="20">C6/C$16</f>
        <v>1.8737963158766669E-3</v>
      </c>
      <c r="D24" s="106">
        <f t="shared" si="20"/>
        <v>1.9742841031709971E-3</v>
      </c>
      <c r="E24" s="106">
        <f t="shared" si="20"/>
        <v>2.1444467102200906E-3</v>
      </c>
      <c r="F24" s="106">
        <f t="shared" si="20"/>
        <v>3.0250367022677362E-3</v>
      </c>
      <c r="G24" s="106">
        <f t="shared" si="20"/>
        <v>2.4733917362652377E-3</v>
      </c>
      <c r="H24" s="106">
        <f t="shared" si="20"/>
        <v>6.6290895459926984E-3</v>
      </c>
      <c r="I24" s="106">
        <f t="shared" si="20"/>
        <v>3.3607187141025145E-3</v>
      </c>
      <c r="J24" s="106">
        <f t="shared" si="20"/>
        <v>2.0508105277876471E-3</v>
      </c>
      <c r="K24" s="106">
        <f t="shared" si="20"/>
        <v>4.1645503378204256E-3</v>
      </c>
      <c r="L24" s="106">
        <f t="shared" si="20"/>
        <v>3.2812089434120155E-3</v>
      </c>
      <c r="M24" s="106">
        <f t="shared" si="20"/>
        <v>4.3416301018120483E-3</v>
      </c>
      <c r="N24" s="106">
        <f t="shared" si="20"/>
        <v>5.3730998073323738E-2</v>
      </c>
      <c r="O24" s="106">
        <f t="shared" si="20"/>
        <v>3.932212015505413E-3</v>
      </c>
      <c r="P24" s="106">
        <f t="shared" si="20"/>
        <v>5.5989779303006098E-3</v>
      </c>
      <c r="Q24" s="106">
        <f t="shared" si="20"/>
        <v>4.666838311236622E-3</v>
      </c>
      <c r="R24" s="106">
        <f t="shared" si="20"/>
        <v>4.8146289714431851E-3</v>
      </c>
      <c r="S24" s="106">
        <f t="shared" si="20"/>
        <v>3.8204714242795791E-3</v>
      </c>
      <c r="T24" s="106">
        <f t="shared" si="20"/>
        <v>2.8153910261304823E-3</v>
      </c>
      <c r="U24" s="106">
        <f t="shared" si="20"/>
        <v>4.0857098184567181E-3</v>
      </c>
      <c r="V24" s="106">
        <f t="shared" si="20"/>
        <v>3.8805446703999063E-3</v>
      </c>
      <c r="W24" s="106">
        <f t="shared" si="20"/>
        <v>3.9453917856907064E-3</v>
      </c>
      <c r="X24" s="106">
        <f t="shared" si="20"/>
        <v>3.7734373443805368E-3</v>
      </c>
      <c r="Y24" s="106">
        <f t="shared" si="20"/>
        <v>4.5657733767326594E-3</v>
      </c>
      <c r="Z24" s="106">
        <f t="shared" si="20"/>
        <v>4.3663720051384854E-3</v>
      </c>
      <c r="AA24" s="106">
        <f t="shared" si="20"/>
        <v>4.1525215476170552E-3</v>
      </c>
      <c r="AB24" s="106">
        <f t="shared" si="20"/>
        <v>4.8304048588492902E-3</v>
      </c>
      <c r="AC24" s="106">
        <f t="shared" si="20"/>
        <v>5.25234601615458E-3</v>
      </c>
      <c r="AD24" s="106">
        <f t="shared" si="20"/>
        <v>5.2456914032234904E-3</v>
      </c>
      <c r="AE24" s="106">
        <f t="shared" si="20"/>
        <v>4.9054002986778557E-3</v>
      </c>
      <c r="AF24" s="106">
        <f>AF6/AF16</f>
        <v>5.7071789342913962E-3</v>
      </c>
      <c r="AG24" s="167"/>
      <c r="AH24" s="167"/>
    </row>
    <row r="25" spans="1:38" ht="22.5" x14ac:dyDescent="0.2">
      <c r="A25" s="325"/>
      <c r="B25" s="9" t="s">
        <v>16</v>
      </c>
      <c r="C25" s="106">
        <f t="shared" ref="C25:AE25" si="21">C7/C$16</f>
        <v>2.5944939410714185E-2</v>
      </c>
      <c r="D25" s="106">
        <f t="shared" si="21"/>
        <v>2.8159224373845996E-2</v>
      </c>
      <c r="E25" s="106">
        <f t="shared" si="21"/>
        <v>5.7210553392764582E-2</v>
      </c>
      <c r="F25" s="106">
        <f t="shared" si="21"/>
        <v>3.0821025776360565E-2</v>
      </c>
      <c r="G25" s="106">
        <f t="shared" si="21"/>
        <v>3.4340339655152166E-2</v>
      </c>
      <c r="H25" s="106">
        <f t="shared" si="21"/>
        <v>3.0624686025758487E-2</v>
      </c>
      <c r="I25" s="106">
        <f t="shared" si="21"/>
        <v>2.4094615248122772E-2</v>
      </c>
      <c r="J25" s="106">
        <f t="shared" si="21"/>
        <v>2.3502678922425236E-2</v>
      </c>
      <c r="K25" s="106">
        <f t="shared" si="21"/>
        <v>2.758585202758802E-2</v>
      </c>
      <c r="L25" s="106">
        <f t="shared" si="21"/>
        <v>2.1549546849964556E-2</v>
      </c>
      <c r="M25" s="106">
        <f t="shared" si="21"/>
        <v>1.6961136257069249E-2</v>
      </c>
      <c r="N25" s="106">
        <f t="shared" si="21"/>
        <v>1.5401406522313081E-2</v>
      </c>
      <c r="O25" s="106">
        <f t="shared" si="21"/>
        <v>2.0957295578151985E-2</v>
      </c>
      <c r="P25" s="106">
        <f t="shared" si="21"/>
        <v>2.522592748676326E-2</v>
      </c>
      <c r="Q25" s="106">
        <f t="shared" si="21"/>
        <v>2.2612679199114607E-2</v>
      </c>
      <c r="R25" s="106">
        <f t="shared" si="21"/>
        <v>1.5204443665932836E-2</v>
      </c>
      <c r="S25" s="106">
        <f t="shared" si="21"/>
        <v>1.4145242955993511E-2</v>
      </c>
      <c r="T25" s="106">
        <f t="shared" si="21"/>
        <v>1.4114964172396105E-2</v>
      </c>
      <c r="U25" s="106">
        <f t="shared" si="21"/>
        <v>1.2184634491828864E-2</v>
      </c>
      <c r="V25" s="106">
        <f t="shared" si="21"/>
        <v>9.7985806170129992E-3</v>
      </c>
      <c r="W25" s="106">
        <f t="shared" si="21"/>
        <v>1.1336502192474002E-2</v>
      </c>
      <c r="X25" s="106">
        <f t="shared" si="21"/>
        <v>1.2770161481381452E-2</v>
      </c>
      <c r="Y25" s="106">
        <f t="shared" si="21"/>
        <v>1.3576152843155519E-2</v>
      </c>
      <c r="Z25" s="106">
        <f t="shared" si="21"/>
        <v>1.0326003784388089E-2</v>
      </c>
      <c r="AA25" s="106">
        <f t="shared" si="21"/>
        <v>1.1294641513426323E-2</v>
      </c>
      <c r="AB25" s="106">
        <f t="shared" si="21"/>
        <v>1.1057529520001627E-2</v>
      </c>
      <c r="AC25" s="106">
        <f t="shared" si="21"/>
        <v>1.1788922455100383E-2</v>
      </c>
      <c r="AD25" s="106">
        <f t="shared" si="21"/>
        <v>1.1973787440708584E-2</v>
      </c>
      <c r="AE25" s="106">
        <f t="shared" si="21"/>
        <v>1.2056999383216945E-2</v>
      </c>
      <c r="AF25" s="106">
        <f>AF7/AF16</f>
        <v>1.1939727582452856E-2</v>
      </c>
      <c r="AG25" s="167"/>
      <c r="AH25" s="167"/>
    </row>
    <row r="26" spans="1:38" x14ac:dyDescent="0.2">
      <c r="A26" s="325"/>
      <c r="B26" s="8" t="s">
        <v>17</v>
      </c>
      <c r="C26" s="106">
        <f t="shared" ref="C26:AE26" si="22">C8/C$16</f>
        <v>0.8471026169262672</v>
      </c>
      <c r="D26" s="106">
        <f t="shared" si="22"/>
        <v>0.83713617273019869</v>
      </c>
      <c r="E26" s="106">
        <f t="shared" si="22"/>
        <v>0.78041544731756829</v>
      </c>
      <c r="F26" s="106">
        <f t="shared" si="22"/>
        <v>0.83575949486404422</v>
      </c>
      <c r="G26" s="106">
        <f t="shared" si="22"/>
        <v>0.82692321467189334</v>
      </c>
      <c r="H26" s="106">
        <f t="shared" si="22"/>
        <v>0.83127152282657568</v>
      </c>
      <c r="I26" s="106">
        <f t="shared" si="22"/>
        <v>0.86658308182225641</v>
      </c>
      <c r="J26" s="106">
        <f t="shared" si="22"/>
        <v>0.89231773472568743</v>
      </c>
      <c r="K26" s="106">
        <f t="shared" si="22"/>
        <v>0.88024372628577363</v>
      </c>
      <c r="L26" s="106">
        <f t="shared" si="22"/>
        <v>0.85283632535281295</v>
      </c>
      <c r="M26" s="106">
        <f t="shared" si="22"/>
        <v>0.92402621665389717</v>
      </c>
      <c r="N26" s="106">
        <f t="shared" si="22"/>
        <v>0.8761265310119779</v>
      </c>
      <c r="O26" s="106">
        <f t="shared" si="22"/>
        <v>0.91164577652065704</v>
      </c>
      <c r="P26" s="106">
        <f t="shared" si="22"/>
        <v>0.9018983147613614</v>
      </c>
      <c r="Q26" s="106">
        <f t="shared" si="22"/>
        <v>0.90282563448295194</v>
      </c>
      <c r="R26" s="106">
        <f t="shared" si="22"/>
        <v>0.93299313226829905</v>
      </c>
      <c r="S26" s="106">
        <f t="shared" si="22"/>
        <v>0.93434725461409884</v>
      </c>
      <c r="T26" s="106">
        <f t="shared" si="22"/>
        <v>0.93018912145660759</v>
      </c>
      <c r="U26" s="106">
        <f t="shared" si="22"/>
        <v>0.94205765362904792</v>
      </c>
      <c r="V26" s="106">
        <f t="shared" si="22"/>
        <v>0.93896540625569425</v>
      </c>
      <c r="W26" s="106">
        <f t="shared" si="22"/>
        <v>0.93582513348537777</v>
      </c>
      <c r="X26" s="106">
        <f t="shared" si="22"/>
        <v>0.93415754983569332</v>
      </c>
      <c r="Y26" s="106">
        <f t="shared" si="22"/>
        <v>0.93412545871911501</v>
      </c>
      <c r="Z26" s="106">
        <f t="shared" si="22"/>
        <v>0.94290868377433634</v>
      </c>
      <c r="AA26" s="106">
        <f t="shared" si="22"/>
        <v>0.93959988516876147</v>
      </c>
      <c r="AB26" s="106">
        <f t="shared" si="22"/>
        <v>0.93465814840557826</v>
      </c>
      <c r="AC26" s="106">
        <f t="shared" si="22"/>
        <v>0.9325898345003224</v>
      </c>
      <c r="AD26" s="106">
        <f t="shared" si="22"/>
        <v>0.92681589105442286</v>
      </c>
      <c r="AE26" s="106">
        <f t="shared" si="22"/>
        <v>0.9272365085002392</v>
      </c>
      <c r="AF26" s="106">
        <f>AF8/AF16</f>
        <v>0.92992271537626547</v>
      </c>
      <c r="AG26" s="167"/>
      <c r="AH26" s="167"/>
    </row>
    <row r="27" spans="1:38" ht="22.5" x14ac:dyDescent="0.2">
      <c r="A27" s="325"/>
      <c r="B27" s="9" t="s">
        <v>18</v>
      </c>
      <c r="C27" s="106">
        <f t="shared" ref="C27:AE27" si="23">C9/C$16</f>
        <v>9.8142504749452159E-2</v>
      </c>
      <c r="D27" s="106">
        <f t="shared" si="23"/>
        <v>0.10844749041904207</v>
      </c>
      <c r="E27" s="106">
        <f t="shared" si="23"/>
        <v>0.1266118364273037</v>
      </c>
      <c r="F27" s="106">
        <f t="shared" si="23"/>
        <v>0.10705005593376153</v>
      </c>
      <c r="G27" s="106">
        <f t="shared" si="23"/>
        <v>0.11652021861424409</v>
      </c>
      <c r="H27" s="106">
        <f t="shared" si="23"/>
        <v>0.11004057909234315</v>
      </c>
      <c r="I27" s="106">
        <f t="shared" si="23"/>
        <v>8.2821282584865832E-2</v>
      </c>
      <c r="J27" s="106">
        <f t="shared" si="23"/>
        <v>6.0283516803229457E-2</v>
      </c>
      <c r="K27" s="106">
        <f t="shared" si="23"/>
        <v>6.4860729913180828E-2</v>
      </c>
      <c r="L27" s="106">
        <f t="shared" si="23"/>
        <v>4.9599331863254402E-2</v>
      </c>
      <c r="M27" s="106">
        <f t="shared" si="23"/>
        <v>2.899268015255144E-2</v>
      </c>
      <c r="N27" s="106">
        <f t="shared" si="23"/>
        <v>2.5681077537514526E-2</v>
      </c>
      <c r="O27" s="106">
        <f t="shared" si="23"/>
        <v>2.9896989321173295E-2</v>
      </c>
      <c r="P27" s="106">
        <f t="shared" si="23"/>
        <v>3.0043354115766006E-2</v>
      </c>
      <c r="Q27" s="106">
        <f t="shared" si="23"/>
        <v>2.6213295715064058E-2</v>
      </c>
      <c r="R27" s="106">
        <f t="shared" si="23"/>
        <v>1.5211066957130859E-2</v>
      </c>
      <c r="S27" s="106">
        <f t="shared" si="23"/>
        <v>1.7199647798000268E-2</v>
      </c>
      <c r="T27" s="106">
        <f t="shared" si="23"/>
        <v>1.7058674965191395E-2</v>
      </c>
      <c r="U27" s="106">
        <f t="shared" si="23"/>
        <v>1.5345248764810119E-2</v>
      </c>
      <c r="V27" s="106">
        <f t="shared" si="23"/>
        <v>1.7167158212894055E-2</v>
      </c>
      <c r="W27" s="106">
        <f t="shared" si="23"/>
        <v>1.6197821411689416E-2</v>
      </c>
      <c r="X27" s="106">
        <f t="shared" si="23"/>
        <v>1.8625222202804544E-2</v>
      </c>
      <c r="Y27" s="106">
        <f t="shared" si="23"/>
        <v>1.6204897783795535E-2</v>
      </c>
      <c r="Z27" s="106">
        <f t="shared" si="23"/>
        <v>1.4956702206201456E-2</v>
      </c>
      <c r="AA27" s="106">
        <f t="shared" si="23"/>
        <v>1.5499484359026979E-2</v>
      </c>
      <c r="AB27" s="106">
        <f t="shared" si="23"/>
        <v>1.4136558275265963E-2</v>
      </c>
      <c r="AC27" s="106">
        <f t="shared" si="23"/>
        <v>1.5294957920423019E-2</v>
      </c>
      <c r="AD27" s="106">
        <f t="shared" si="23"/>
        <v>1.7389555131299958E-2</v>
      </c>
      <c r="AE27" s="106">
        <f t="shared" si="23"/>
        <v>1.8157573136593431E-2</v>
      </c>
      <c r="AF27" s="106">
        <f>AF9/AF16</f>
        <v>1.2474601711415711E-2</v>
      </c>
      <c r="AG27" s="167"/>
      <c r="AH27" s="167"/>
    </row>
    <row r="28" spans="1:38" s="209" customFormat="1" x14ac:dyDescent="0.2">
      <c r="A28" s="326"/>
      <c r="B28" s="205" t="s">
        <v>11</v>
      </c>
      <c r="C28" s="211">
        <f t="shared" ref="C28:AE28" si="24">C10/C$16</f>
        <v>0.99184177125097228</v>
      </c>
      <c r="D28" s="211">
        <f t="shared" si="24"/>
        <v>0.99449058464039786</v>
      </c>
      <c r="E28" s="211">
        <f t="shared" si="24"/>
        <v>0.99186031219657667</v>
      </c>
      <c r="F28" s="211">
        <f t="shared" si="24"/>
        <v>0.99445388388649769</v>
      </c>
      <c r="G28" s="211">
        <f t="shared" si="24"/>
        <v>0.99512633352761681</v>
      </c>
      <c r="H28" s="211">
        <f t="shared" si="24"/>
        <v>0.99397837523224808</v>
      </c>
      <c r="I28" s="211">
        <f t="shared" si="24"/>
        <v>0.99404489777844451</v>
      </c>
      <c r="J28" s="211">
        <f t="shared" si="24"/>
        <v>0.99337597860891247</v>
      </c>
      <c r="K28" s="211">
        <f t="shared" si="24"/>
        <v>0.99273539507436648</v>
      </c>
      <c r="L28" s="211">
        <f t="shared" si="24"/>
        <v>0.94451551375822329</v>
      </c>
      <c r="M28" s="211">
        <f t="shared" si="24"/>
        <v>0.99414067164799602</v>
      </c>
      <c r="N28" s="211">
        <f t="shared" si="24"/>
        <v>0.99416740637009771</v>
      </c>
      <c r="O28" s="211">
        <f t="shared" si="24"/>
        <v>0.99391500858104209</v>
      </c>
      <c r="P28" s="211">
        <f t="shared" si="24"/>
        <v>0.99406978488795539</v>
      </c>
      <c r="Q28" s="211">
        <f t="shared" si="24"/>
        <v>0.99341471904890022</v>
      </c>
      <c r="R28" s="211">
        <f t="shared" si="24"/>
        <v>0.99277796338012325</v>
      </c>
      <c r="S28" s="211">
        <f t="shared" si="24"/>
        <v>0.99243395916664012</v>
      </c>
      <c r="T28" s="211">
        <f t="shared" si="24"/>
        <v>0.99009106525983359</v>
      </c>
      <c r="U28" s="211">
        <f t="shared" si="24"/>
        <v>0.99437935188325643</v>
      </c>
      <c r="V28" s="211">
        <f t="shared" si="24"/>
        <v>0.99210914998874655</v>
      </c>
      <c r="W28" s="211">
        <f t="shared" si="24"/>
        <v>0.9915202596181496</v>
      </c>
      <c r="X28" s="211">
        <f t="shared" si="24"/>
        <v>0.99112201368557151</v>
      </c>
      <c r="Y28" s="211">
        <f t="shared" si="24"/>
        <v>0.9907643008614232</v>
      </c>
      <c r="Z28" s="211">
        <f t="shared" si="24"/>
        <v>0.9904792610081542</v>
      </c>
      <c r="AA28" s="211">
        <f t="shared" si="24"/>
        <v>0.98823248842560207</v>
      </c>
      <c r="AB28" s="211">
        <f t="shared" si="24"/>
        <v>0.98595747233772746</v>
      </c>
      <c r="AC28" s="211">
        <f t="shared" si="24"/>
        <v>0.98452001830047153</v>
      </c>
      <c r="AD28" s="211">
        <f t="shared" si="24"/>
        <v>0.98352526276713836</v>
      </c>
      <c r="AE28" s="211">
        <f t="shared" si="24"/>
        <v>0.98277938748540128</v>
      </c>
      <c r="AF28" s="211">
        <f>AF10/AF16</f>
        <v>0.98057652991349009</v>
      </c>
      <c r="AG28" s="212"/>
      <c r="AH28" s="212"/>
    </row>
    <row r="29" spans="1:38" x14ac:dyDescent="0.2">
      <c r="A29" s="301" t="s">
        <v>14</v>
      </c>
      <c r="B29" s="8" t="s">
        <v>6</v>
      </c>
      <c r="C29" s="106">
        <f t="shared" ref="C29:AE29" si="25">C11/C$16</f>
        <v>4.8409786474970474E-3</v>
      </c>
      <c r="D29" s="106">
        <f t="shared" si="25"/>
        <v>4.9968840475010249E-3</v>
      </c>
      <c r="E29" s="106">
        <f t="shared" si="25"/>
        <v>7.0819481407182437E-3</v>
      </c>
      <c r="F29" s="106">
        <f t="shared" si="25"/>
        <v>4.6233805365763405E-3</v>
      </c>
      <c r="G29" s="106">
        <f t="shared" si="25"/>
        <v>3.7934028537063426E-3</v>
      </c>
      <c r="H29" s="106">
        <f t="shared" si="25"/>
        <v>5.2919355948753003E-3</v>
      </c>
      <c r="I29" s="106">
        <f t="shared" si="25"/>
        <v>5.2673212302328755E-3</v>
      </c>
      <c r="J29" s="106">
        <f t="shared" si="25"/>
        <v>5.9199169255900663E-3</v>
      </c>
      <c r="K29" s="106">
        <f t="shared" si="25"/>
        <v>6.5724778431611938E-3</v>
      </c>
      <c r="L29" s="106">
        <f t="shared" si="25"/>
        <v>5.4917242397265073E-2</v>
      </c>
      <c r="M29" s="106">
        <f t="shared" si="25"/>
        <v>5.2408609015244202E-3</v>
      </c>
      <c r="N29" s="106">
        <f t="shared" si="25"/>
        <v>5.2973891818729408E-3</v>
      </c>
      <c r="O29" s="106">
        <f t="shared" si="25"/>
        <v>5.5215496809444906E-3</v>
      </c>
      <c r="P29" s="106">
        <f t="shared" si="25"/>
        <v>5.2961043848391088E-3</v>
      </c>
      <c r="Q29" s="106">
        <f t="shared" si="25"/>
        <v>5.9526299651276402E-3</v>
      </c>
      <c r="R29" s="106">
        <f t="shared" si="25"/>
        <v>6.576614667432484E-3</v>
      </c>
      <c r="S29" s="106">
        <f t="shared" si="25"/>
        <v>6.9816543438687264E-3</v>
      </c>
      <c r="T29" s="106">
        <f t="shared" si="25"/>
        <v>9.3461776002036791E-3</v>
      </c>
      <c r="U29" s="106">
        <f t="shared" si="25"/>
        <v>5.0205757267666202E-3</v>
      </c>
      <c r="V29" s="106">
        <f t="shared" si="25"/>
        <v>7.4694903538746506E-3</v>
      </c>
      <c r="W29" s="106">
        <f t="shared" si="25"/>
        <v>8.0017230385134742E-3</v>
      </c>
      <c r="X29" s="106">
        <f t="shared" si="25"/>
        <v>8.3755971960688888E-3</v>
      </c>
      <c r="Y29" s="106">
        <f t="shared" si="25"/>
        <v>8.8049932296613582E-3</v>
      </c>
      <c r="Z29" s="106">
        <f t="shared" si="25"/>
        <v>9.0786123944609116E-3</v>
      </c>
      <c r="AA29" s="106">
        <f t="shared" si="25"/>
        <v>1.1302056760063671E-2</v>
      </c>
      <c r="AB29" s="106">
        <f t="shared" si="25"/>
        <v>1.3562114285803338E-2</v>
      </c>
      <c r="AC29" s="106">
        <f t="shared" si="25"/>
        <v>1.499228022504422E-2</v>
      </c>
      <c r="AD29" s="106">
        <f t="shared" si="25"/>
        <v>1.5949029771948224E-2</v>
      </c>
      <c r="AE29" s="106">
        <f t="shared" si="25"/>
        <v>1.6644326449446231E-2</v>
      </c>
      <c r="AF29" s="106">
        <f>AF11/AF16</f>
        <v>1.8738519270370402E-2</v>
      </c>
      <c r="AG29" s="167"/>
      <c r="AH29" s="167"/>
    </row>
    <row r="30" spans="1:38" x14ac:dyDescent="0.2">
      <c r="A30" s="302"/>
      <c r="B30" s="8" t="s">
        <v>13</v>
      </c>
      <c r="C30" s="106">
        <f t="shared" ref="C30:AE30" si="26">C12/C$16</f>
        <v>5.1619642814628927E-4</v>
      </c>
      <c r="D30" s="106">
        <f t="shared" si="26"/>
        <v>5.0978340684409529E-4</v>
      </c>
      <c r="E30" s="106">
        <f t="shared" si="26"/>
        <v>1.0560718977252084E-3</v>
      </c>
      <c r="F30" s="106">
        <f t="shared" si="26"/>
        <v>9.1823677292859798E-4</v>
      </c>
      <c r="G30" s="106">
        <f t="shared" si="26"/>
        <v>1.0787341846504761E-3</v>
      </c>
      <c r="H30" s="106">
        <f t="shared" si="26"/>
        <v>7.2388801636892304E-4</v>
      </c>
      <c r="I30" s="106">
        <f t="shared" si="26"/>
        <v>6.8600859247235579E-4</v>
      </c>
      <c r="J30" s="106">
        <f t="shared" si="26"/>
        <v>7.0237598168047073E-4</v>
      </c>
      <c r="K30" s="106">
        <f t="shared" si="26"/>
        <v>6.9042438673728047E-4</v>
      </c>
      <c r="L30" s="106">
        <f t="shared" si="26"/>
        <v>5.6654149400710025E-4</v>
      </c>
      <c r="M30" s="106">
        <f t="shared" si="26"/>
        <v>6.1821915177488859E-4</v>
      </c>
      <c r="N30" s="106">
        <f t="shared" si="26"/>
        <v>5.3226916281733279E-4</v>
      </c>
      <c r="O30" s="106">
        <f t="shared" si="26"/>
        <v>5.6315463956970965E-4</v>
      </c>
      <c r="P30" s="106">
        <f t="shared" si="26"/>
        <v>6.2664511083020222E-4</v>
      </c>
      <c r="Q30" s="106">
        <f t="shared" si="26"/>
        <v>6.3227336233371244E-4</v>
      </c>
      <c r="R30" s="106">
        <f t="shared" si="26"/>
        <v>6.4473872384413736E-4</v>
      </c>
      <c r="S30" s="106">
        <f t="shared" si="26"/>
        <v>5.8379300085524045E-4</v>
      </c>
      <c r="T30" s="106">
        <f t="shared" si="26"/>
        <v>5.6272118833127405E-4</v>
      </c>
      <c r="U30" s="106">
        <f t="shared" si="26"/>
        <v>6.0005907097557677E-4</v>
      </c>
      <c r="V30" s="106">
        <f t="shared" si="26"/>
        <v>4.2099733135423024E-4</v>
      </c>
      <c r="W30" s="106">
        <f t="shared" si="26"/>
        <v>4.7786664493478149E-4</v>
      </c>
      <c r="X30" s="106">
        <f t="shared" si="26"/>
        <v>4.9486433190511746E-4</v>
      </c>
      <c r="Y30" s="106">
        <f t="shared" si="26"/>
        <v>4.2889108480870404E-4</v>
      </c>
      <c r="Z30" s="106">
        <f t="shared" si="26"/>
        <v>4.4198282867143816E-4</v>
      </c>
      <c r="AA30" s="106">
        <f t="shared" si="26"/>
        <v>4.6147582586255758E-4</v>
      </c>
      <c r="AB30" s="106">
        <f t="shared" si="26"/>
        <v>4.6832507198905053E-4</v>
      </c>
      <c r="AC30" s="106">
        <f t="shared" si="26"/>
        <v>4.8763224980061861E-4</v>
      </c>
      <c r="AD30" s="106">
        <f t="shared" si="26"/>
        <v>5.2551573830547974E-4</v>
      </c>
      <c r="AE30" s="106">
        <f t="shared" si="26"/>
        <v>5.7524791426182497E-4</v>
      </c>
      <c r="AF30" s="106">
        <f>AF12/AF16</f>
        <v>5.7010299848405483E-4</v>
      </c>
      <c r="AG30" s="167"/>
      <c r="AH30" s="167"/>
    </row>
    <row r="31" spans="1:38" s="209" customFormat="1" x14ac:dyDescent="0.2">
      <c r="A31" s="303"/>
      <c r="B31" s="205" t="s">
        <v>11</v>
      </c>
      <c r="C31" s="211">
        <f t="shared" ref="C31:AE31" si="27">C13/C$16</f>
        <v>5.3571750756433367E-3</v>
      </c>
      <c r="D31" s="211">
        <f t="shared" si="27"/>
        <v>5.5066674543451204E-3</v>
      </c>
      <c r="E31" s="211">
        <f t="shared" si="27"/>
        <v>8.1380200384434526E-3</v>
      </c>
      <c r="F31" s="211">
        <f t="shared" si="27"/>
        <v>5.5416173095049377E-3</v>
      </c>
      <c r="G31" s="211">
        <f t="shared" si="27"/>
        <v>4.8721370383568189E-3</v>
      </c>
      <c r="H31" s="211">
        <f t="shared" si="27"/>
        <v>6.0158236112442228E-3</v>
      </c>
      <c r="I31" s="211">
        <f t="shared" si="27"/>
        <v>5.9533298227052315E-3</v>
      </c>
      <c r="J31" s="211">
        <f t="shared" si="27"/>
        <v>6.6222929072705366E-3</v>
      </c>
      <c r="K31" s="211">
        <f t="shared" si="27"/>
        <v>7.2629022298984734E-3</v>
      </c>
      <c r="L31" s="211">
        <f t="shared" si="27"/>
        <v>5.5483783891272183E-2</v>
      </c>
      <c r="M31" s="211">
        <f t="shared" si="27"/>
        <v>5.8590800532993086E-3</v>
      </c>
      <c r="N31" s="211">
        <f t="shared" si="27"/>
        <v>5.8296583446902743E-3</v>
      </c>
      <c r="O31" s="211">
        <f t="shared" si="27"/>
        <v>6.0847043205142001E-3</v>
      </c>
      <c r="P31" s="211">
        <f t="shared" si="27"/>
        <v>5.9227494956693109E-3</v>
      </c>
      <c r="Q31" s="211">
        <f t="shared" si="27"/>
        <v>6.5849033274613528E-3</v>
      </c>
      <c r="R31" s="211">
        <f t="shared" si="27"/>
        <v>7.221353391276622E-3</v>
      </c>
      <c r="S31" s="211">
        <f t="shared" si="27"/>
        <v>7.5654473447239667E-3</v>
      </c>
      <c r="T31" s="211">
        <f t="shared" si="27"/>
        <v>9.9088987885349537E-3</v>
      </c>
      <c r="U31" s="211">
        <f t="shared" si="27"/>
        <v>5.6206347977421972E-3</v>
      </c>
      <c r="V31" s="211">
        <f t="shared" si="27"/>
        <v>7.8904876852288804E-3</v>
      </c>
      <c r="W31" s="211">
        <f t="shared" si="27"/>
        <v>8.4795896834482555E-3</v>
      </c>
      <c r="X31" s="211">
        <f t="shared" si="27"/>
        <v>8.8704615279740062E-3</v>
      </c>
      <c r="Y31" s="211">
        <f t="shared" si="27"/>
        <v>9.2338843144700623E-3</v>
      </c>
      <c r="Z31" s="211">
        <f t="shared" si="27"/>
        <v>9.5205952231323492E-3</v>
      </c>
      <c r="AA31" s="211">
        <f t="shared" si="27"/>
        <v>1.1763532585926228E-2</v>
      </c>
      <c r="AB31" s="211">
        <f t="shared" si="27"/>
        <v>1.4030439357792388E-2</v>
      </c>
      <c r="AC31" s="211">
        <f t="shared" si="27"/>
        <v>1.5479912474844837E-2</v>
      </c>
      <c r="AD31" s="211">
        <f t="shared" si="27"/>
        <v>1.6474545510253704E-2</v>
      </c>
      <c r="AE31" s="211">
        <f t="shared" si="27"/>
        <v>1.7219574363708055E-2</v>
      </c>
      <c r="AF31" s="211">
        <f>AF13/AF16</f>
        <v>1.9308622268854457E-2</v>
      </c>
      <c r="AG31" s="212"/>
      <c r="AH31" s="212"/>
    </row>
    <row r="32" spans="1:38" ht="15" customHeight="1" x14ac:dyDescent="0.2">
      <c r="A32" s="327" t="s">
        <v>0</v>
      </c>
      <c r="B32" s="327"/>
      <c r="C32" s="106">
        <f t="shared" ref="C32:AE32" si="28">C15/C$16</f>
        <v>2.898215522281562E-6</v>
      </c>
      <c r="D32" s="106">
        <f t="shared" si="28"/>
        <v>2.7479052570418649E-6</v>
      </c>
      <c r="E32" s="106">
        <f t="shared" si="28"/>
        <v>1.6677649799092328E-6</v>
      </c>
      <c r="F32" s="106">
        <f t="shared" si="28"/>
        <v>4.4988039971845939E-6</v>
      </c>
      <c r="G32" s="106">
        <f t="shared" si="28"/>
        <v>1.5294340264156794E-6</v>
      </c>
      <c r="H32" s="106">
        <f t="shared" si="28"/>
        <v>5.8011565077328677E-6</v>
      </c>
      <c r="I32" s="106">
        <f t="shared" si="28"/>
        <v>1.7723988503021007E-6</v>
      </c>
      <c r="J32" s="106">
        <f t="shared" si="28"/>
        <v>1.728483816912868E-6</v>
      </c>
      <c r="K32" s="106">
        <f t="shared" si="28"/>
        <v>1.7026957350269694E-6</v>
      </c>
      <c r="L32" s="106">
        <f t="shared" si="28"/>
        <v>7.0235050461498664E-7</v>
      </c>
      <c r="M32" s="106">
        <f t="shared" si="28"/>
        <v>2.4829870484748736E-7</v>
      </c>
      <c r="N32" s="106">
        <f t="shared" si="28"/>
        <v>2.935285211986867E-6</v>
      </c>
      <c r="O32" s="106">
        <f t="shared" si="28"/>
        <v>2.8709844370220491E-7</v>
      </c>
      <c r="P32" s="106">
        <f t="shared" si="28"/>
        <v>7.4656163754294914E-6</v>
      </c>
      <c r="Q32" s="106">
        <f t="shared" si="28"/>
        <v>3.776236384909147E-7</v>
      </c>
      <c r="R32" s="106">
        <f t="shared" si="28"/>
        <v>6.832286001488173E-7</v>
      </c>
      <c r="S32" s="106">
        <f t="shared" si="28"/>
        <v>5.9348863584425148E-7</v>
      </c>
      <c r="T32" s="106">
        <f t="shared" si="28"/>
        <v>3.5951631476720289E-8</v>
      </c>
      <c r="U32" s="106">
        <f t="shared" si="28"/>
        <v>1.3319001480258227E-8</v>
      </c>
      <c r="V32" s="106">
        <f t="shared" si="28"/>
        <v>3.6232602462824796E-7</v>
      </c>
      <c r="W32" s="106">
        <f t="shared" si="28"/>
        <v>1.5069840213947257E-7</v>
      </c>
      <c r="X32" s="106">
        <f t="shared" si="28"/>
        <v>7.5247864545201169E-6</v>
      </c>
      <c r="Y32" s="106">
        <f t="shared" si="28"/>
        <v>1.8148241067034972E-6</v>
      </c>
      <c r="Z32" s="106">
        <f t="shared" si="28"/>
        <v>1.4376871338516794E-7</v>
      </c>
      <c r="AA32" s="106">
        <f t="shared" si="28"/>
        <v>3.9789884716509496E-6</v>
      </c>
      <c r="AB32" s="106">
        <f t="shared" si="28"/>
        <v>1.2088304480292088E-5</v>
      </c>
      <c r="AC32" s="106">
        <f t="shared" si="28"/>
        <v>6.922468369800793E-8</v>
      </c>
      <c r="AD32" s="106">
        <f t="shared" si="28"/>
        <v>1.9172260797606566E-7</v>
      </c>
      <c r="AE32" s="106">
        <f t="shared" si="28"/>
        <v>1.0381508904596441E-6</v>
      </c>
      <c r="AF32" s="106">
        <f>AF15/AF16</f>
        <v>2.5156401898663289E-6</v>
      </c>
      <c r="AG32" s="167"/>
      <c r="AH32" s="167"/>
    </row>
    <row r="33" spans="1:34" s="209" customFormat="1" ht="15" x14ac:dyDescent="0.2">
      <c r="A33" s="321" t="s">
        <v>12</v>
      </c>
      <c r="B33" s="321"/>
      <c r="C33" s="211">
        <f t="shared" ref="C33:AE33" si="29">C16/C$16</f>
        <v>1</v>
      </c>
      <c r="D33" s="211">
        <f t="shared" si="29"/>
        <v>1</v>
      </c>
      <c r="E33" s="211">
        <f t="shared" si="29"/>
        <v>1</v>
      </c>
      <c r="F33" s="211">
        <f t="shared" si="29"/>
        <v>1</v>
      </c>
      <c r="G33" s="211">
        <f t="shared" si="29"/>
        <v>1</v>
      </c>
      <c r="H33" s="211">
        <f t="shared" si="29"/>
        <v>1</v>
      </c>
      <c r="I33" s="211">
        <f t="shared" si="29"/>
        <v>1</v>
      </c>
      <c r="J33" s="211">
        <f t="shared" si="29"/>
        <v>1</v>
      </c>
      <c r="K33" s="211">
        <f t="shared" si="29"/>
        <v>1</v>
      </c>
      <c r="L33" s="211">
        <f t="shared" si="29"/>
        <v>1</v>
      </c>
      <c r="M33" s="211">
        <f t="shared" si="29"/>
        <v>1</v>
      </c>
      <c r="N33" s="211">
        <f t="shared" si="29"/>
        <v>1</v>
      </c>
      <c r="O33" s="211">
        <f t="shared" si="29"/>
        <v>1</v>
      </c>
      <c r="P33" s="211">
        <f t="shared" si="29"/>
        <v>1</v>
      </c>
      <c r="Q33" s="211">
        <f t="shared" si="29"/>
        <v>1</v>
      </c>
      <c r="R33" s="211">
        <f t="shared" si="29"/>
        <v>1</v>
      </c>
      <c r="S33" s="211">
        <f t="shared" si="29"/>
        <v>1</v>
      </c>
      <c r="T33" s="211">
        <f t="shared" si="29"/>
        <v>1</v>
      </c>
      <c r="U33" s="211">
        <f t="shared" si="29"/>
        <v>1</v>
      </c>
      <c r="V33" s="211">
        <f t="shared" si="29"/>
        <v>1</v>
      </c>
      <c r="W33" s="211">
        <f t="shared" si="29"/>
        <v>1</v>
      </c>
      <c r="X33" s="211">
        <f t="shared" si="29"/>
        <v>1</v>
      </c>
      <c r="Y33" s="211">
        <f t="shared" si="29"/>
        <v>1</v>
      </c>
      <c r="Z33" s="211">
        <f t="shared" si="29"/>
        <v>1</v>
      </c>
      <c r="AA33" s="211">
        <f t="shared" si="29"/>
        <v>1</v>
      </c>
      <c r="AB33" s="211">
        <f t="shared" si="29"/>
        <v>1</v>
      </c>
      <c r="AC33" s="211">
        <f t="shared" si="29"/>
        <v>1</v>
      </c>
      <c r="AD33" s="211">
        <f t="shared" si="29"/>
        <v>1</v>
      </c>
      <c r="AE33" s="211">
        <f t="shared" si="29"/>
        <v>1</v>
      </c>
      <c r="AF33" s="211">
        <f>AF16/AF16</f>
        <v>1</v>
      </c>
      <c r="AG33" s="212"/>
      <c r="AH33" s="212"/>
    </row>
  </sheetData>
  <mergeCells count="18">
    <mergeCell ref="A32:B32"/>
    <mergeCell ref="A33:B33"/>
    <mergeCell ref="A29:A31"/>
    <mergeCell ref="A21:A22"/>
    <mergeCell ref="B21:B22"/>
    <mergeCell ref="A23:A28"/>
    <mergeCell ref="A16:B16"/>
    <mergeCell ref="A14:B14"/>
    <mergeCell ref="AT5:AT16"/>
    <mergeCell ref="C3:AF3"/>
    <mergeCell ref="C21:AF21"/>
    <mergeCell ref="AH3:AS3"/>
    <mergeCell ref="AT3:AT4"/>
    <mergeCell ref="A11:A13"/>
    <mergeCell ref="A3:A4"/>
    <mergeCell ref="A15:B15"/>
    <mergeCell ref="B3:B4"/>
    <mergeCell ref="A5:A10"/>
  </mergeCells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26"/>
  <sheetViews>
    <sheetView zoomScale="80" zoomScaleNormal="80" workbookViewId="0">
      <pane xSplit="14" ySplit="14" topLeftCell="AA24" activePane="bottomRight" state="frozen"/>
      <selection pane="topRight" activeCell="O1" sqref="O1"/>
      <selection pane="bottomLeft" activeCell="A15" sqref="A15"/>
      <selection pane="bottomRight" activeCell="C21" sqref="C21:AF21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4" max="34" width="9.7109375" bestFit="1" customWidth="1"/>
    <col min="36" max="45" width="10.28515625" customWidth="1"/>
    <col min="46" max="46" width="11.7109375" customWidth="1"/>
  </cols>
  <sheetData>
    <row r="1" spans="1:46" ht="15.75" x14ac:dyDescent="0.25">
      <c r="A1" s="1" t="s">
        <v>35</v>
      </c>
    </row>
    <row r="2" spans="1:46" ht="13.5" thickBot="1" x14ac:dyDescent="0.25"/>
    <row r="3" spans="1:46" ht="14.1" customHeight="1" x14ac:dyDescent="0.2">
      <c r="A3" s="309" t="s">
        <v>1</v>
      </c>
      <c r="B3" s="309" t="s">
        <v>2</v>
      </c>
      <c r="C3" s="309" t="s">
        <v>32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101"/>
      <c r="AH3" s="358" t="s">
        <v>5</v>
      </c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3" t="s">
        <v>30</v>
      </c>
    </row>
    <row r="4" spans="1:46" x14ac:dyDescent="0.2">
      <c r="A4" s="309"/>
      <c r="B4" s="309"/>
      <c r="C4" s="143">
        <v>1990</v>
      </c>
      <c r="D4" s="143">
        <v>1991</v>
      </c>
      <c r="E4" s="234">
        <v>1992</v>
      </c>
      <c r="F4" s="234">
        <v>1993</v>
      </c>
      <c r="G4" s="253">
        <v>1994</v>
      </c>
      <c r="H4" s="257">
        <v>1995</v>
      </c>
      <c r="I4" s="257">
        <v>1996</v>
      </c>
      <c r="J4" s="257">
        <v>1997</v>
      </c>
      <c r="K4" s="257">
        <v>1998</v>
      </c>
      <c r="L4" s="257">
        <v>1999</v>
      </c>
      <c r="M4" s="257">
        <v>2000</v>
      </c>
      <c r="N4" s="257">
        <v>2001</v>
      </c>
      <c r="O4" s="257">
        <v>2002</v>
      </c>
      <c r="P4" s="259">
        <v>2003</v>
      </c>
      <c r="Q4" s="259">
        <v>2004</v>
      </c>
      <c r="R4" s="259">
        <v>2005</v>
      </c>
      <c r="S4" s="259">
        <v>2006</v>
      </c>
      <c r="T4" s="259">
        <v>2007</v>
      </c>
      <c r="U4" s="259">
        <v>2008</v>
      </c>
      <c r="V4" s="259">
        <v>2009</v>
      </c>
      <c r="W4" s="259">
        <v>2010</v>
      </c>
      <c r="X4" s="266">
        <v>2011</v>
      </c>
      <c r="Y4" s="266">
        <v>2012</v>
      </c>
      <c r="Z4" s="266">
        <v>2013</v>
      </c>
      <c r="AA4" s="266">
        <v>2014</v>
      </c>
      <c r="AB4" s="266">
        <v>2015</v>
      </c>
      <c r="AC4" s="266">
        <v>2016</v>
      </c>
      <c r="AD4" s="273">
        <v>2017</v>
      </c>
      <c r="AE4" s="290">
        <v>2018</v>
      </c>
      <c r="AF4" s="102">
        <v>2019</v>
      </c>
      <c r="AG4" s="175"/>
      <c r="AH4" s="93" t="s">
        <v>62</v>
      </c>
      <c r="AI4" s="193" t="s">
        <v>58</v>
      </c>
      <c r="AJ4" s="59" t="s">
        <v>56</v>
      </c>
      <c r="AK4" s="47" t="s">
        <v>50</v>
      </c>
      <c r="AL4" s="47" t="s">
        <v>51</v>
      </c>
      <c r="AM4" s="47" t="s">
        <v>23</v>
      </c>
      <c r="AN4" s="47" t="s">
        <v>24</v>
      </c>
      <c r="AO4" s="47" t="s">
        <v>25</v>
      </c>
      <c r="AP4" s="47" t="s">
        <v>52</v>
      </c>
      <c r="AQ4" s="64" t="s">
        <v>57</v>
      </c>
      <c r="AR4" s="64" t="s">
        <v>59</v>
      </c>
      <c r="AS4" s="64" t="s">
        <v>61</v>
      </c>
      <c r="AT4" s="349"/>
    </row>
    <row r="5" spans="1:46" ht="28.5" customHeight="1" x14ac:dyDescent="0.2">
      <c r="A5" s="332" t="s">
        <v>3</v>
      </c>
      <c r="B5" s="250" t="s">
        <v>9</v>
      </c>
      <c r="C5" s="252">
        <v>5.4924200000000005E-3</v>
      </c>
      <c r="D5" s="252">
        <v>7.3888400000000007E-3</v>
      </c>
      <c r="E5" s="252">
        <v>5.8577200000000012E-3</v>
      </c>
      <c r="F5" s="252">
        <v>5.7251999999999997E-3</v>
      </c>
      <c r="G5" s="252">
        <v>3.3034400000000004E-3</v>
      </c>
      <c r="H5" s="252">
        <v>3.5192000000000001E-3</v>
      </c>
      <c r="I5" s="252">
        <v>3.8802200000000002E-3</v>
      </c>
      <c r="J5" s="252">
        <v>4.5235000000000006E-3</v>
      </c>
      <c r="K5" s="252">
        <v>5.3380400000000005E-3</v>
      </c>
      <c r="L5" s="252">
        <v>3.46942E-3</v>
      </c>
      <c r="M5" s="252">
        <v>8.4415400000000008E-3</v>
      </c>
      <c r="N5" s="252">
        <v>1.458952E-2</v>
      </c>
      <c r="O5" s="252">
        <v>2.0988300000000001E-2</v>
      </c>
      <c r="P5" s="252">
        <v>2.5566760000000004E-2</v>
      </c>
      <c r="Q5" s="252">
        <v>3.2338680000000002E-2</v>
      </c>
      <c r="R5" s="252">
        <v>3.1715559999999997E-2</v>
      </c>
      <c r="S5" s="252">
        <v>3.6687540000000005E-2</v>
      </c>
      <c r="T5" s="252">
        <v>3.8350140000000005E-2</v>
      </c>
      <c r="U5" s="252">
        <v>4.500264000000001E-2</v>
      </c>
      <c r="V5" s="252">
        <v>5.2529700000000006E-2</v>
      </c>
      <c r="W5" s="252">
        <v>5.272050000000001E-2</v>
      </c>
      <c r="X5" s="252">
        <v>4.9521820000000001E-2</v>
      </c>
      <c r="Y5" s="252">
        <v>6.5261340000000001E-2</v>
      </c>
      <c r="Z5" s="252">
        <v>7.9284501904761912E-2</v>
      </c>
      <c r="AA5" s="252">
        <v>9.9216211428571441E-2</v>
      </c>
      <c r="AB5" s="252">
        <v>0.12900130857142858</v>
      </c>
      <c r="AC5" s="252">
        <v>0.13614179714285715</v>
      </c>
      <c r="AD5" s="252">
        <v>0.15057314666666666</v>
      </c>
      <c r="AE5" s="222">
        <v>0.15057314666666666</v>
      </c>
      <c r="AF5" s="285">
        <v>0.14503842380952381</v>
      </c>
      <c r="AG5" s="146"/>
      <c r="AH5" s="111">
        <f t="shared" ref="AH5:AH12" si="0">(AF5-AE5)/AE5</f>
        <v>-3.6757702018377927E-2</v>
      </c>
      <c r="AI5" s="194">
        <f>(AE5-AD5)/AD5</f>
        <v>0</v>
      </c>
      <c r="AJ5" s="60">
        <f t="shared" ref="AJ5:AJ12" si="1">(AD5-AC5)/AC5</f>
        <v>0.10600234334108513</v>
      </c>
      <c r="AK5" s="112">
        <f t="shared" ref="AK5:AK12" si="2">(AC5-AB5)/AB5</f>
        <v>5.5352063095351102E-2</v>
      </c>
      <c r="AL5" s="112">
        <f t="shared" ref="AL5:AL12" si="3">(AC5-AA5)/AA5</f>
        <v>0.37217290584482238</v>
      </c>
      <c r="AM5" s="113">
        <f t="shared" ref="AM5:AP12" si="4">(Z5-$C5)/$C5</f>
        <v>13.435258393342444</v>
      </c>
      <c r="AN5" s="113">
        <f t="shared" si="4"/>
        <v>17.064206930382497</v>
      </c>
      <c r="AO5" s="113">
        <f t="shared" si="4"/>
        <v>22.487152943771338</v>
      </c>
      <c r="AP5" s="113">
        <f t="shared" si="4"/>
        <v>23.787215315445131</v>
      </c>
      <c r="AQ5" s="60">
        <f t="shared" ref="AQ5:AQ12" si="5">(AD5-C5)/C5</f>
        <v>26.414718223782348</v>
      </c>
      <c r="AR5" s="60">
        <f>(AE5-C5)/C5</f>
        <v>26.414718223782348</v>
      </c>
      <c r="AS5" s="60">
        <f t="shared" ref="AS5:AS12" si="6">(AF5-C5)/C5</f>
        <v>25.407016180394763</v>
      </c>
      <c r="AT5" s="313" t="s">
        <v>26</v>
      </c>
    </row>
    <row r="6" spans="1:46" ht="37.5" customHeight="1" x14ac:dyDescent="0.2">
      <c r="A6" s="333"/>
      <c r="B6" s="250" t="s">
        <v>16</v>
      </c>
      <c r="C6" s="65">
        <v>2.351377E-2</v>
      </c>
      <c r="D6" s="65">
        <v>0.2241205</v>
      </c>
      <c r="E6" s="65">
        <v>1.187496E-2</v>
      </c>
      <c r="F6" s="65">
        <v>6.61811E-3</v>
      </c>
      <c r="G6" s="65">
        <v>1.141354E-2</v>
      </c>
      <c r="H6" s="65">
        <v>9.3166800000000008E-3</v>
      </c>
      <c r="I6" s="65">
        <v>9.6414799999999991E-3</v>
      </c>
      <c r="J6" s="65">
        <v>1.01624E-2</v>
      </c>
      <c r="K6" s="65">
        <v>1.19988E-2</v>
      </c>
      <c r="L6" s="65">
        <v>1.0363209999999999E-2</v>
      </c>
      <c r="M6" s="65">
        <v>9.9961300000000006E-3</v>
      </c>
      <c r="N6" s="65">
        <v>1.2771060000000001E-2</v>
      </c>
      <c r="O6" s="65">
        <v>5.2773000000000004E-3</v>
      </c>
      <c r="P6" s="65">
        <v>2.43267E-2</v>
      </c>
      <c r="Q6" s="65">
        <v>2.5194600000000001E-2</v>
      </c>
      <c r="R6" s="65">
        <v>2.5236100000000001E-2</v>
      </c>
      <c r="S6" s="65">
        <v>2.4410399999999999E-2</v>
      </c>
      <c r="T6" s="65">
        <v>2.4187E-2</v>
      </c>
      <c r="U6" s="65">
        <v>2.1853999999999998E-2</v>
      </c>
      <c r="V6" s="65">
        <v>1.674788E-2</v>
      </c>
      <c r="W6" s="65">
        <v>1.8432219999999999E-2</v>
      </c>
      <c r="X6" s="65">
        <v>1.9355799999999999E-2</v>
      </c>
      <c r="Y6" s="65">
        <v>2.1929440000000001E-2</v>
      </c>
      <c r="Z6" s="65">
        <v>2.221395E-2</v>
      </c>
      <c r="AA6" s="65">
        <v>2.129429E-2</v>
      </c>
      <c r="AB6" s="65">
        <v>2.3018919999999998E-2</v>
      </c>
      <c r="AC6" s="65">
        <v>2.3941710000000001E-2</v>
      </c>
      <c r="AD6" s="65">
        <v>2.4905190000000001E-2</v>
      </c>
      <c r="AE6" s="173">
        <v>2.4905190000000001E-2</v>
      </c>
      <c r="AF6" s="277">
        <v>2.7957579999999999E-2</v>
      </c>
      <c r="AG6" s="146"/>
      <c r="AH6" s="111">
        <f t="shared" si="0"/>
        <v>0.12256039805357834</v>
      </c>
      <c r="AI6" s="194">
        <f t="shared" ref="AI6:AI12" si="7">(AE6-AD6)/AD6</f>
        <v>0</v>
      </c>
      <c r="AJ6" s="60">
        <f t="shared" si="1"/>
        <v>4.0242739553690988E-2</v>
      </c>
      <c r="AK6" s="112">
        <f t="shared" si="2"/>
        <v>4.0088327341161238E-2</v>
      </c>
      <c r="AL6" s="112">
        <f t="shared" si="3"/>
        <v>0.12432534731141545</v>
      </c>
      <c r="AM6" s="113">
        <f t="shared" si="4"/>
        <v>-5.5279098162480972E-2</v>
      </c>
      <c r="AN6" s="113">
        <f t="shared" si="4"/>
        <v>-9.43906485433854E-2</v>
      </c>
      <c r="AO6" s="113">
        <f t="shared" si="4"/>
        <v>-2.1045115266501355E-2</v>
      </c>
      <c r="AP6" s="113">
        <f t="shared" si="4"/>
        <v>1.8199548604923909E-2</v>
      </c>
      <c r="AQ6" s="60">
        <f t="shared" si="5"/>
        <v>5.9174687853117594E-2</v>
      </c>
      <c r="AR6" s="60">
        <f>(AE6-C6)/C6</f>
        <v>5.9174687853117594E-2</v>
      </c>
      <c r="AS6" s="60">
        <f t="shared" si="6"/>
        <v>0.18898755920467025</v>
      </c>
      <c r="AT6" s="314"/>
    </row>
    <row r="7" spans="1:46" ht="27" customHeight="1" x14ac:dyDescent="0.2">
      <c r="A7" s="333"/>
      <c r="B7" s="250" t="s">
        <v>17</v>
      </c>
      <c r="C7" s="252">
        <v>9.2537778864000012E-2</v>
      </c>
      <c r="D7" s="252">
        <v>9.5123400960000007E-2</v>
      </c>
      <c r="E7" s="252">
        <v>6.0122755920000007E-2</v>
      </c>
      <c r="F7" s="252">
        <v>8.7143182025999993E-2</v>
      </c>
      <c r="G7" s="252">
        <v>8.3873792906E-2</v>
      </c>
      <c r="H7" s="252">
        <v>8.7843275903999998E-2</v>
      </c>
      <c r="I7" s="252">
        <v>9.6506920188000014E-2</v>
      </c>
      <c r="J7" s="252">
        <v>9.8742819242000013E-2</v>
      </c>
      <c r="K7" s="252">
        <v>0.102819679242</v>
      </c>
      <c r="L7" s="252">
        <v>0.10768389189399999</v>
      </c>
      <c r="M7" s="252">
        <v>0.11283317176400003</v>
      </c>
      <c r="N7" s="252">
        <v>0.11534410904</v>
      </c>
      <c r="O7" s="252">
        <v>0.11397747031200002</v>
      </c>
      <c r="P7" s="252">
        <v>0.11559015346199999</v>
      </c>
      <c r="Q7" s="252">
        <v>0.11712809064400001</v>
      </c>
      <c r="R7" s="252">
        <v>0.12076229170200001</v>
      </c>
      <c r="S7" s="252">
        <v>0.12575046131000003</v>
      </c>
      <c r="T7" s="252">
        <v>0.121597322134</v>
      </c>
      <c r="U7" s="252">
        <v>0.12598204603400001</v>
      </c>
      <c r="V7" s="252">
        <v>0.12775734512</v>
      </c>
      <c r="W7" s="252">
        <v>0.12780233575800001</v>
      </c>
      <c r="X7" s="252">
        <v>0.12470304006399999</v>
      </c>
      <c r="Y7" s="252">
        <v>0.12489671906800001</v>
      </c>
      <c r="Z7" s="252">
        <v>0.12085021299600002</v>
      </c>
      <c r="AA7" s="252">
        <v>0.11314709926600001</v>
      </c>
      <c r="AB7" s="252">
        <v>0.10801012498400001</v>
      </c>
      <c r="AC7" s="252">
        <v>0.10691386199400001</v>
      </c>
      <c r="AD7" s="252">
        <v>0.10485386909600002</v>
      </c>
      <c r="AE7" s="222">
        <v>0.10485386909600002</v>
      </c>
      <c r="AF7" s="285">
        <v>0.10162168593</v>
      </c>
      <c r="AG7" s="146"/>
      <c r="AH7" s="111">
        <f t="shared" si="0"/>
        <v>-3.082559750886027E-2</v>
      </c>
      <c r="AI7" s="194">
        <f t="shared" si="7"/>
        <v>0</v>
      </c>
      <c r="AJ7" s="60">
        <f t="shared" si="1"/>
        <v>-1.9267781179914695E-2</v>
      </c>
      <c r="AK7" s="112">
        <f t="shared" si="2"/>
        <v>-1.0149631714271169E-2</v>
      </c>
      <c r="AL7" s="112">
        <f t="shared" si="3"/>
        <v>-5.5089678060116706E-2</v>
      </c>
      <c r="AM7" s="113">
        <f t="shared" si="4"/>
        <v>0.30595541063947446</v>
      </c>
      <c r="AN7" s="113">
        <f t="shared" si="4"/>
        <v>0.22271250353100544</v>
      </c>
      <c r="AO7" s="113">
        <f t="shared" si="4"/>
        <v>0.16720031872322369</v>
      </c>
      <c r="AP7" s="113">
        <f t="shared" si="4"/>
        <v>0.15535366535140305</v>
      </c>
      <c r="AQ7" s="60">
        <f t="shared" si="5"/>
        <v>0.13309256374199982</v>
      </c>
      <c r="AR7" s="60">
        <f>(AE7-C7)/C7</f>
        <v>0.13309256374199982</v>
      </c>
      <c r="AS7" s="60">
        <f t="shared" si="6"/>
        <v>9.8164308431806319E-2</v>
      </c>
      <c r="AT7" s="314"/>
    </row>
    <row r="8" spans="1:46" ht="41.25" customHeight="1" x14ac:dyDescent="0.2">
      <c r="A8" s="333"/>
      <c r="B8" s="250" t="s">
        <v>18</v>
      </c>
      <c r="C8" s="65">
        <v>2.0387499999999999E-2</v>
      </c>
      <c r="D8" s="65">
        <v>2.057322E-2</v>
      </c>
      <c r="E8" s="65">
        <v>1.2532949999999999E-2</v>
      </c>
      <c r="F8" s="65">
        <v>1.109421E-2</v>
      </c>
      <c r="G8" s="65">
        <v>1.3959930000000001E-2</v>
      </c>
      <c r="H8" s="65">
        <v>1.10784E-2</v>
      </c>
      <c r="I8" s="65">
        <v>0.12179710000000001</v>
      </c>
      <c r="J8" s="65">
        <v>1.023486E-2</v>
      </c>
      <c r="K8" s="65">
        <v>1.139076E-2</v>
      </c>
      <c r="L8" s="65">
        <v>1.2992760000000001E-2</v>
      </c>
      <c r="M8" s="125">
        <v>1.1157619248E-2</v>
      </c>
      <c r="N8" s="252">
        <v>8.5599999999999994E-10</v>
      </c>
      <c r="O8" s="65">
        <v>1.1436480000000001E-2</v>
      </c>
      <c r="P8" s="65">
        <v>1.0865339999999999E-2</v>
      </c>
      <c r="Q8" s="65">
        <v>9.3253999999999993E-3</v>
      </c>
      <c r="R8" s="65">
        <v>9.1594499999999995E-3</v>
      </c>
      <c r="S8" s="65">
        <v>9.5569100000000001E-3</v>
      </c>
      <c r="T8" s="65">
        <v>9.3810999999999999E-3</v>
      </c>
      <c r="U8" s="65">
        <v>9.4062E-3</v>
      </c>
      <c r="V8" s="65">
        <v>9.7108899999999998E-3</v>
      </c>
      <c r="W8" s="65">
        <v>9.8777699999999993E-3</v>
      </c>
      <c r="X8" s="65">
        <v>1.0937799999999999E-2</v>
      </c>
      <c r="Y8" s="65">
        <v>1.065288E-2</v>
      </c>
      <c r="Z8" s="65">
        <v>1.123039E-2</v>
      </c>
      <c r="AA8" s="65">
        <v>1.088864E-2</v>
      </c>
      <c r="AB8" s="65">
        <v>1.02963E-2</v>
      </c>
      <c r="AC8" s="65">
        <v>1.0709339999999999E-2</v>
      </c>
      <c r="AD8" s="65">
        <v>1.069291E-2</v>
      </c>
      <c r="AE8" s="173">
        <v>1.069291E-2</v>
      </c>
      <c r="AF8" s="277">
        <v>1.072942E-2</v>
      </c>
      <c r="AG8" s="146"/>
      <c r="AH8" s="111">
        <f t="shared" si="0"/>
        <v>3.4144119795266221E-3</v>
      </c>
      <c r="AI8" s="194">
        <f t="shared" si="7"/>
        <v>0</v>
      </c>
      <c r="AJ8" s="60">
        <f t="shared" si="1"/>
        <v>-1.5341748417735893E-3</v>
      </c>
      <c r="AK8" s="112">
        <f t="shared" si="2"/>
        <v>4.0115381253459974E-2</v>
      </c>
      <c r="AL8" s="112">
        <f t="shared" si="3"/>
        <v>-1.6466702912393126E-2</v>
      </c>
      <c r="AM8" s="113">
        <f t="shared" si="4"/>
        <v>-0.44915315757204166</v>
      </c>
      <c r="AN8" s="113">
        <f t="shared" si="4"/>
        <v>-0.46591587982832616</v>
      </c>
      <c r="AO8" s="113">
        <f t="shared" si="4"/>
        <v>-0.49496995708154506</v>
      </c>
      <c r="AP8" s="113">
        <f t="shared" si="4"/>
        <v>-0.47471048436542002</v>
      </c>
      <c r="AQ8" s="60">
        <f t="shared" si="5"/>
        <v>-0.47551637032495403</v>
      </c>
      <c r="AR8" s="60">
        <f>(AE8-C8)/C8</f>
        <v>-0.47551637032495403</v>
      </c>
      <c r="AS8" s="60">
        <f t="shared" si="6"/>
        <v>-0.47372556713672592</v>
      </c>
      <c r="AT8" s="314"/>
    </row>
    <row r="9" spans="1:46" ht="12.75" customHeight="1" x14ac:dyDescent="0.2">
      <c r="A9" s="334"/>
      <c r="B9" s="251" t="s">
        <v>11</v>
      </c>
      <c r="C9" s="66">
        <f>C5+C6+C7+C8</f>
        <v>0.14193146886400002</v>
      </c>
      <c r="D9" s="66">
        <f>D5+D6+D7+D8</f>
        <v>0.34720596096</v>
      </c>
      <c r="E9" s="66">
        <f>E5+E6+E7+E8</f>
        <v>9.0388385920000008E-2</v>
      </c>
      <c r="F9" s="66">
        <f>F5+F6+F7+F8</f>
        <v>0.11058070202599998</v>
      </c>
      <c r="G9" s="66">
        <f t="shared" ref="G9:AD9" si="8">G5+G6+G7+G8</f>
        <v>0.112550702906</v>
      </c>
      <c r="H9" s="66">
        <f t="shared" si="8"/>
        <v>0.11175755590400001</v>
      </c>
      <c r="I9" s="66">
        <f t="shared" si="8"/>
        <v>0.23182572018800002</v>
      </c>
      <c r="J9" s="66">
        <f t="shared" si="8"/>
        <v>0.12366357924200001</v>
      </c>
      <c r="K9" s="66">
        <f t="shared" si="8"/>
        <v>0.13154727924199999</v>
      </c>
      <c r="L9" s="66">
        <f t="shared" si="8"/>
        <v>0.13450928189399999</v>
      </c>
      <c r="M9" s="66">
        <f t="shared" si="8"/>
        <v>0.14242846101200002</v>
      </c>
      <c r="N9" s="66">
        <f t="shared" si="8"/>
        <v>0.14270468989599999</v>
      </c>
      <c r="O9" s="66">
        <f t="shared" si="8"/>
        <v>0.15167955031200001</v>
      </c>
      <c r="P9" s="66">
        <f t="shared" si="8"/>
        <v>0.176348953462</v>
      </c>
      <c r="Q9" s="66">
        <f t="shared" si="8"/>
        <v>0.18398677064400001</v>
      </c>
      <c r="R9" s="66">
        <f t="shared" si="8"/>
        <v>0.18687340170200001</v>
      </c>
      <c r="S9" s="66">
        <f t="shared" si="8"/>
        <v>0.19640531131000002</v>
      </c>
      <c r="T9" s="66">
        <f t="shared" si="8"/>
        <v>0.19351556213400001</v>
      </c>
      <c r="U9" s="66">
        <f t="shared" si="8"/>
        <v>0.20224488603400001</v>
      </c>
      <c r="V9" s="66">
        <f t="shared" si="8"/>
        <v>0.20674581512000001</v>
      </c>
      <c r="W9" s="66">
        <f t="shared" si="8"/>
        <v>0.20883282575800002</v>
      </c>
      <c r="X9" s="66">
        <f t="shared" si="8"/>
        <v>0.20451846006399999</v>
      </c>
      <c r="Y9" s="66">
        <f t="shared" si="8"/>
        <v>0.22274037906800001</v>
      </c>
      <c r="Z9" s="66">
        <f t="shared" si="8"/>
        <v>0.23357905490076195</v>
      </c>
      <c r="AA9" s="66">
        <f t="shared" si="8"/>
        <v>0.24454624069457148</v>
      </c>
      <c r="AB9" s="66">
        <f t="shared" si="8"/>
        <v>0.27032665355542856</v>
      </c>
      <c r="AC9" s="66">
        <f t="shared" si="8"/>
        <v>0.27770670913685719</v>
      </c>
      <c r="AD9" s="66">
        <f t="shared" si="8"/>
        <v>0.29102511576266665</v>
      </c>
      <c r="AE9" s="19">
        <f t="shared" ref="AE9" si="9">AE5+AE6+AE7+AE8</f>
        <v>0.29102511576266665</v>
      </c>
      <c r="AF9" s="274">
        <f>SUM(AF5+AF6+AF7+AF8)</f>
        <v>0.28534710973952382</v>
      </c>
      <c r="AG9" s="163"/>
      <c r="AH9" s="115">
        <f t="shared" si="0"/>
        <v>-1.9510364279945153E-2</v>
      </c>
      <c r="AI9" s="195">
        <f t="shared" si="7"/>
        <v>0</v>
      </c>
      <c r="AJ9" s="56">
        <f t="shared" si="1"/>
        <v>4.7958533905084713E-2</v>
      </c>
      <c r="AK9" s="28">
        <f t="shared" si="2"/>
        <v>2.7300510269200651E-2</v>
      </c>
      <c r="AL9" s="28">
        <f t="shared" si="3"/>
        <v>0.13559999265620204</v>
      </c>
      <c r="AM9" s="18">
        <f t="shared" si="4"/>
        <v>0.64571716737871188</v>
      </c>
      <c r="AN9" s="18">
        <f t="shared" si="4"/>
        <v>0.72298816218761075</v>
      </c>
      <c r="AO9" s="18">
        <f t="shared" si="4"/>
        <v>0.9046280273084325</v>
      </c>
      <c r="AP9" s="18">
        <f t="shared" si="4"/>
        <v>0.95662534432697377</v>
      </c>
      <c r="AQ9" s="56">
        <f t="shared" si="5"/>
        <v>1.0504622272424271</v>
      </c>
      <c r="AR9" s="56">
        <f>(AF9-C9)/C9</f>
        <v>1.0104569622466595</v>
      </c>
      <c r="AS9" s="56">
        <f t="shared" si="6"/>
        <v>1.0104569622466595</v>
      </c>
      <c r="AT9" s="314"/>
    </row>
    <row r="10" spans="1:46" s="6" customFormat="1" ht="22.15" customHeight="1" x14ac:dyDescent="0.2">
      <c r="A10" s="354" t="s">
        <v>33</v>
      </c>
      <c r="B10" s="355"/>
      <c r="C10" s="256">
        <v>10.88587755</v>
      </c>
      <c r="D10" s="256">
        <v>13.6244684</v>
      </c>
      <c r="E10" s="256">
        <v>9.3244511299999999</v>
      </c>
      <c r="F10" s="256">
        <v>7.3208388299999996</v>
      </c>
      <c r="G10" s="256">
        <v>4.1883286999999996</v>
      </c>
      <c r="H10" s="256">
        <v>4.5821339700000001</v>
      </c>
      <c r="I10" s="256">
        <v>4.8517983100000004</v>
      </c>
      <c r="J10" s="256">
        <v>4.9363403300000002</v>
      </c>
      <c r="K10" s="263">
        <v>4.1998739529141549</v>
      </c>
      <c r="L10" s="256">
        <v>2.302039035</v>
      </c>
      <c r="M10" s="256">
        <v>1.71557987</v>
      </c>
      <c r="N10" s="256">
        <v>1.0807590199999999</v>
      </c>
      <c r="O10" s="256">
        <v>0.93011438999999996</v>
      </c>
      <c r="P10" s="256">
        <v>0.97589510000000002</v>
      </c>
      <c r="Q10" s="256">
        <v>1.4122962100000001</v>
      </c>
      <c r="R10" s="256">
        <v>1.6056680800000001</v>
      </c>
      <c r="S10" s="256">
        <v>1.43607448</v>
      </c>
      <c r="T10" s="256">
        <v>1.09924935</v>
      </c>
      <c r="U10" s="256">
        <v>1.0712591899999999</v>
      </c>
      <c r="V10" s="256">
        <v>0.93198576</v>
      </c>
      <c r="W10" s="256">
        <v>1.0009424499999999</v>
      </c>
      <c r="X10" s="296">
        <v>0.6361175</v>
      </c>
      <c r="Y10" s="296">
        <v>0.51734880000000005</v>
      </c>
      <c r="Z10" s="297">
        <v>1.0389E-4</v>
      </c>
      <c r="AA10" s="296">
        <v>5.538647E-2</v>
      </c>
      <c r="AB10" s="66">
        <v>5.5371670199999994E-2</v>
      </c>
      <c r="AC10" s="296">
        <v>5.5366499999999999E-2</v>
      </c>
      <c r="AD10" s="296">
        <v>5.5372970000000001E-2</v>
      </c>
      <c r="AE10" s="298">
        <v>5.5366279999999997E-2</v>
      </c>
      <c r="AF10" s="298">
        <v>5.535967E-2</v>
      </c>
      <c r="AG10" s="187"/>
      <c r="AH10" s="115">
        <f t="shared" si="0"/>
        <v>-1.1938674586765038E-4</v>
      </c>
      <c r="AI10" s="195">
        <f t="shared" si="7"/>
        <v>-1.2081707013374283E-4</v>
      </c>
      <c r="AJ10" s="56">
        <f t="shared" si="1"/>
        <v>1.168576666396011E-4</v>
      </c>
      <c r="AK10" s="28">
        <f>(AC10-AB10)/AB10</f>
        <v>-9.3372657557917025E-5</v>
      </c>
      <c r="AL10" s="28">
        <f t="shared" si="3"/>
        <v>-3.6055737078028442E-4</v>
      </c>
      <c r="AM10" s="18">
        <f t="shared" si="4"/>
        <v>-0.99999045644234719</v>
      </c>
      <c r="AN10" s="18">
        <f t="shared" si="4"/>
        <v>-0.99491208037702017</v>
      </c>
      <c r="AO10" s="18">
        <f>(AB10-$C10)/$C10</f>
        <v>-0.99491343991830961</v>
      </c>
      <c r="AP10" s="18">
        <f t="shared" si="4"/>
        <v>-0.99491391486394221</v>
      </c>
      <c r="AQ10" s="56">
        <f t="shared" si="5"/>
        <v>-0.99491332051590087</v>
      </c>
      <c r="AR10" s="56">
        <f>(AE10-C10)/C10</f>
        <v>-0.99491393507361292</v>
      </c>
      <c r="AS10" s="56">
        <f t="shared" si="6"/>
        <v>-0.99491454228235376</v>
      </c>
      <c r="AT10" s="314"/>
    </row>
    <row r="11" spans="1:46" ht="15.75" customHeight="1" x14ac:dyDescent="0.2">
      <c r="A11" s="356" t="s">
        <v>0</v>
      </c>
      <c r="B11" s="357"/>
      <c r="C11" s="65">
        <v>6.1238200000000003E-3</v>
      </c>
      <c r="D11" s="65">
        <v>6.1238200000000003E-3</v>
      </c>
      <c r="E11" s="65">
        <v>3.5002399999999999E-3</v>
      </c>
      <c r="F11" s="65">
        <v>6.3111139999999996E-3</v>
      </c>
      <c r="G11" s="65">
        <v>2.83241E-3</v>
      </c>
      <c r="H11" s="65">
        <v>6.2977199999999997E-3</v>
      </c>
      <c r="I11" s="65">
        <v>1.66972E-3</v>
      </c>
      <c r="J11" s="65">
        <v>5.5371999999999999E-3</v>
      </c>
      <c r="K11" s="65">
        <v>1.90414E-2</v>
      </c>
      <c r="L11" s="65">
        <v>7.0025999999999997E-4</v>
      </c>
      <c r="M11" s="65">
        <v>2.5211320000000001E-3</v>
      </c>
      <c r="N11" s="65">
        <v>1.4032299999999999E-2</v>
      </c>
      <c r="O11" s="65">
        <v>4.8502900000000002E-3</v>
      </c>
      <c r="P11" s="65">
        <v>7.8164800000000006E-3</v>
      </c>
      <c r="Q11" s="65">
        <v>3.71836E-3</v>
      </c>
      <c r="R11" s="65">
        <v>3.2758200000000001E-2</v>
      </c>
      <c r="S11" s="65">
        <v>2.527362E-2</v>
      </c>
      <c r="T11" s="65">
        <v>5.2156029999999999E-2</v>
      </c>
      <c r="U11" s="65">
        <v>7.4033860000000007E-2</v>
      </c>
      <c r="V11" s="65">
        <v>7.6199100000000006E-2</v>
      </c>
      <c r="W11" s="65">
        <v>7.2410500000000003E-2</v>
      </c>
      <c r="X11" s="65">
        <v>4.8523200000000002E-2</v>
      </c>
      <c r="Y11" s="65">
        <v>6.4255600000000003E-3</v>
      </c>
      <c r="Z11" s="65">
        <v>4.2554899999999998E-3</v>
      </c>
      <c r="AA11" s="65">
        <v>9.4209900000000006E-3</v>
      </c>
      <c r="AB11" s="125">
        <v>6.844952700000001E-2</v>
      </c>
      <c r="AC11" s="65">
        <v>6.3751539999999995E-2</v>
      </c>
      <c r="AD11" s="65">
        <v>8.7555359999999999E-2</v>
      </c>
      <c r="AE11" s="173">
        <v>4.3628649999999998E-2</v>
      </c>
      <c r="AF11" s="277">
        <v>6.7901810000000007E-2</v>
      </c>
      <c r="AG11" s="146"/>
      <c r="AH11" s="111">
        <f t="shared" si="0"/>
        <v>0.55635826458072868</v>
      </c>
      <c r="AI11" s="194">
        <f t="shared" si="7"/>
        <v>-0.50170212309103634</v>
      </c>
      <c r="AJ11" s="60">
        <f t="shared" si="1"/>
        <v>0.3733842351102421</v>
      </c>
      <c r="AK11" s="112">
        <f>(AC11-AB11)/AB11</f>
        <v>-6.8634323798906799E-2</v>
      </c>
      <c r="AL11" s="112">
        <f t="shared" si="3"/>
        <v>5.7669682273306719</v>
      </c>
      <c r="AM11" s="113">
        <f t="shared" si="4"/>
        <v>-0.305092246342969</v>
      </c>
      <c r="AN11" s="113">
        <f t="shared" si="4"/>
        <v>0.53841719710899405</v>
      </c>
      <c r="AO11" s="113">
        <f>(AB11-$C11)/$C11</f>
        <v>10.177586375824241</v>
      </c>
      <c r="AP11" s="113">
        <f t="shared" si="4"/>
        <v>9.4104202932156706</v>
      </c>
      <c r="AQ11" s="60">
        <f t="shared" si="5"/>
        <v>13.297507111574147</v>
      </c>
      <c r="AR11" s="60">
        <f>(AF11-C11)/C11</f>
        <v>10.088145961181093</v>
      </c>
      <c r="AS11" s="60">
        <f t="shared" si="6"/>
        <v>10.088145961181093</v>
      </c>
      <c r="AT11" s="314"/>
    </row>
    <row r="12" spans="1:46" ht="16.5" thickBot="1" x14ac:dyDescent="0.3">
      <c r="A12" s="352" t="s">
        <v>12</v>
      </c>
      <c r="B12" s="352"/>
      <c r="C12" s="51">
        <f t="shared" ref="C12:H12" si="10">C9+C10+C11</f>
        <v>11.033932838863999</v>
      </c>
      <c r="D12" s="51">
        <f t="shared" si="10"/>
        <v>13.977798180959999</v>
      </c>
      <c r="E12" s="51">
        <f t="shared" si="10"/>
        <v>9.4183397559199999</v>
      </c>
      <c r="F12" s="51">
        <f t="shared" si="10"/>
        <v>7.4377306460259991</v>
      </c>
      <c r="G12" s="51">
        <f t="shared" si="10"/>
        <v>4.3037118129059992</v>
      </c>
      <c r="H12" s="51">
        <f t="shared" si="10"/>
        <v>4.7001892459040002</v>
      </c>
      <c r="I12" s="51">
        <f t="shared" ref="I12:AD12" si="11">I9+I10+I11</f>
        <v>5.0852937501879998</v>
      </c>
      <c r="J12" s="51">
        <f t="shared" si="11"/>
        <v>5.065541109242</v>
      </c>
      <c r="K12" s="51">
        <f t="shared" si="11"/>
        <v>4.3504626321561544</v>
      </c>
      <c r="L12" s="51">
        <f t="shared" si="11"/>
        <v>2.437248576894</v>
      </c>
      <c r="M12" s="51">
        <f t="shared" si="11"/>
        <v>1.860529463012</v>
      </c>
      <c r="N12" s="51">
        <f t="shared" si="11"/>
        <v>1.2374960098959999</v>
      </c>
      <c r="O12" s="51">
        <f t="shared" si="11"/>
        <v>1.0866442303120001</v>
      </c>
      <c r="P12" s="51">
        <f t="shared" si="11"/>
        <v>1.160060533462</v>
      </c>
      <c r="Q12" s="51">
        <f t="shared" si="11"/>
        <v>1.6000013406439999</v>
      </c>
      <c r="R12" s="51">
        <f t="shared" si="11"/>
        <v>1.825299681702</v>
      </c>
      <c r="S12" s="51">
        <f t="shared" si="11"/>
        <v>1.6577534113100001</v>
      </c>
      <c r="T12" s="51">
        <f t="shared" si="11"/>
        <v>1.3449209421339998</v>
      </c>
      <c r="U12" s="51">
        <f t="shared" si="11"/>
        <v>1.3475379360340001</v>
      </c>
      <c r="V12" s="51">
        <f t="shared" si="11"/>
        <v>1.21493067512</v>
      </c>
      <c r="W12" s="51">
        <f t="shared" si="11"/>
        <v>1.282185775758</v>
      </c>
      <c r="X12" s="51">
        <f t="shared" si="11"/>
        <v>0.88915916006399998</v>
      </c>
      <c r="Y12" s="51">
        <f t="shared" si="11"/>
        <v>0.74651473906800014</v>
      </c>
      <c r="Z12" s="51">
        <f t="shared" si="11"/>
        <v>0.23793843490076194</v>
      </c>
      <c r="AA12" s="51">
        <f t="shared" si="11"/>
        <v>0.30935370069457152</v>
      </c>
      <c r="AB12" s="51">
        <f>AB9+AB10+AB11</f>
        <v>0.39414785075542857</v>
      </c>
      <c r="AC12" s="51">
        <f t="shared" si="11"/>
        <v>0.39682474913685717</v>
      </c>
      <c r="AD12" s="51">
        <f t="shared" si="11"/>
        <v>0.4339534457626667</v>
      </c>
      <c r="AE12" s="92">
        <f t="shared" ref="AE12" si="12">AE9+AE10+AE11</f>
        <v>0.39002004576266663</v>
      </c>
      <c r="AF12" s="51">
        <f>SUM(AF9+AF10+AF11)</f>
        <v>0.4086085897395238</v>
      </c>
      <c r="AG12" s="188"/>
      <c r="AH12" s="85">
        <f t="shared" si="0"/>
        <v>4.7660483554141694E-2</v>
      </c>
      <c r="AI12" s="233">
        <f t="shared" si="7"/>
        <v>-0.10123989204138654</v>
      </c>
      <c r="AJ12" s="94">
        <f t="shared" si="1"/>
        <v>9.3564468210637144E-2</v>
      </c>
      <c r="AK12" s="95">
        <f t="shared" si="2"/>
        <v>6.791609738066611E-3</v>
      </c>
      <c r="AL12" s="95">
        <f t="shared" si="3"/>
        <v>0.28275416859695762</v>
      </c>
      <c r="AM12" s="95">
        <f t="shared" si="4"/>
        <v>-0.97843575465108057</v>
      </c>
      <c r="AN12" s="95">
        <f t="shared" si="4"/>
        <v>-0.97196342363033439</v>
      </c>
      <c r="AO12" s="95">
        <f t="shared" si="4"/>
        <v>-0.96427857079507029</v>
      </c>
      <c r="AP12" s="95">
        <f t="shared" si="4"/>
        <v>-0.96403596478862441</v>
      </c>
      <c r="AQ12" s="94">
        <f t="shared" si="5"/>
        <v>-0.96067100895936353</v>
      </c>
      <c r="AR12" s="94">
        <f>(AE12-C12)/C12</f>
        <v>-0.96465267176641423</v>
      </c>
      <c r="AS12" s="94">
        <f t="shared" si="6"/>
        <v>-0.96296800101045454</v>
      </c>
      <c r="AT12" s="315"/>
    </row>
    <row r="13" spans="1:46" x14ac:dyDescent="0.2">
      <c r="A13" s="7" t="s">
        <v>34</v>
      </c>
      <c r="B13" s="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13"/>
      <c r="AE13" s="13"/>
      <c r="AF13" s="13"/>
      <c r="AG13" s="13"/>
      <c r="AH13" s="13"/>
      <c r="AI13" s="13"/>
      <c r="AJ13" s="13"/>
      <c r="AK13" s="13"/>
      <c r="AL13" s="13"/>
      <c r="AM13" s="11"/>
      <c r="AN13" s="11"/>
    </row>
    <row r="15" spans="1:46" ht="15.75" x14ac:dyDescent="0.25">
      <c r="A15" s="1" t="s">
        <v>36</v>
      </c>
    </row>
    <row r="17" spans="1:37" ht="15" customHeight="1" x14ac:dyDescent="0.2">
      <c r="A17" s="309" t="s">
        <v>1</v>
      </c>
      <c r="B17" s="309" t="s">
        <v>2</v>
      </c>
      <c r="C17" s="309" t="s">
        <v>8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152"/>
      <c r="AH17" s="152"/>
    </row>
    <row r="18" spans="1:37" x14ac:dyDescent="0.2">
      <c r="A18" s="309"/>
      <c r="B18" s="309"/>
      <c r="C18" s="99">
        <v>1990</v>
      </c>
      <c r="D18" s="99">
        <v>1991</v>
      </c>
      <c r="E18" s="99">
        <v>1992</v>
      </c>
      <c r="F18" s="99">
        <v>1993</v>
      </c>
      <c r="G18" s="99">
        <v>1994</v>
      </c>
      <c r="H18" s="99">
        <v>1995</v>
      </c>
      <c r="I18" s="99">
        <v>1996</v>
      </c>
      <c r="J18" s="99">
        <v>1997</v>
      </c>
      <c r="K18" s="99">
        <v>1998</v>
      </c>
      <c r="L18" s="99">
        <v>1999</v>
      </c>
      <c r="M18" s="99">
        <v>2000</v>
      </c>
      <c r="N18" s="99">
        <v>2001</v>
      </c>
      <c r="O18" s="99">
        <v>2002</v>
      </c>
      <c r="P18" s="99">
        <v>2003</v>
      </c>
      <c r="Q18" s="99">
        <v>2004</v>
      </c>
      <c r="R18" s="191">
        <v>2005</v>
      </c>
      <c r="S18" s="191">
        <v>2006</v>
      </c>
      <c r="T18" s="191">
        <v>2007</v>
      </c>
      <c r="U18" s="191">
        <v>2008</v>
      </c>
      <c r="V18" s="191">
        <v>2009</v>
      </c>
      <c r="W18" s="191">
        <v>2010</v>
      </c>
      <c r="X18" s="191">
        <v>2011</v>
      </c>
      <c r="Y18" s="191">
        <v>2012</v>
      </c>
      <c r="Z18" s="191">
        <v>2013</v>
      </c>
      <c r="AA18" s="191">
        <v>2014</v>
      </c>
      <c r="AB18" s="191">
        <v>2015</v>
      </c>
      <c r="AC18" s="191">
        <v>2016</v>
      </c>
      <c r="AD18" s="100">
        <v>2017</v>
      </c>
      <c r="AE18" s="100">
        <v>2018</v>
      </c>
      <c r="AF18" s="122">
        <v>2019</v>
      </c>
      <c r="AG18" s="189"/>
      <c r="AH18" s="278"/>
    </row>
    <row r="19" spans="1:37" ht="27" customHeight="1" x14ac:dyDescent="0.2">
      <c r="A19" s="310" t="s">
        <v>3</v>
      </c>
      <c r="B19" s="120" t="s">
        <v>9</v>
      </c>
      <c r="C19" s="113">
        <f t="shared" ref="C19:C26" si="13">C5/C$12</f>
        <v>4.9777536987124474E-4</v>
      </c>
      <c r="D19" s="113">
        <f t="shared" ref="D19:AA26" si="14">D5/D$12</f>
        <v>5.2861258292202166E-4</v>
      </c>
      <c r="E19" s="113">
        <f t="shared" si="14"/>
        <v>6.2194825752787987E-4</v>
      </c>
      <c r="F19" s="113">
        <f t="shared" si="14"/>
        <v>7.6975091899287727E-4</v>
      </c>
      <c r="G19" s="113">
        <f t="shared" si="14"/>
        <v>7.675792765894832E-4</v>
      </c>
      <c r="H19" s="113">
        <f t="shared" si="14"/>
        <v>7.4873580953507813E-4</v>
      </c>
      <c r="I19" s="113">
        <f t="shared" si="14"/>
        <v>7.6302770117390984E-4</v>
      </c>
      <c r="J19" s="113">
        <f t="shared" si="14"/>
        <v>8.929944308905017E-4</v>
      </c>
      <c r="K19" s="113">
        <f t="shared" si="14"/>
        <v>1.2270051374638261E-3</v>
      </c>
      <c r="L19" s="113">
        <f t="shared" si="14"/>
        <v>1.4234986258239554E-3</v>
      </c>
      <c r="M19" s="113">
        <f t="shared" si="14"/>
        <v>4.5371708257358322E-3</v>
      </c>
      <c r="N19" s="113">
        <f t="shared" si="14"/>
        <v>1.1789549124466359E-2</v>
      </c>
      <c r="O19" s="113">
        <f t="shared" si="14"/>
        <v>1.9314785294515194E-2</v>
      </c>
      <c r="P19" s="113">
        <f t="shared" si="14"/>
        <v>2.2039160252870969E-2</v>
      </c>
      <c r="Q19" s="113">
        <f t="shared" si="14"/>
        <v>2.0211658064601182E-2</v>
      </c>
      <c r="R19" s="113">
        <f t="shared" si="14"/>
        <v>1.7375535819097298E-2</v>
      </c>
      <c r="S19" s="113">
        <f t="shared" si="14"/>
        <v>2.2130878904968471E-2</v>
      </c>
      <c r="T19" s="113">
        <f t="shared" si="14"/>
        <v>2.851479131490766E-2</v>
      </c>
      <c r="U19" s="113">
        <f t="shared" si="14"/>
        <v>3.3396195236216737E-2</v>
      </c>
      <c r="V19" s="113">
        <f t="shared" si="14"/>
        <v>4.3236787971306749E-2</v>
      </c>
      <c r="W19" s="113">
        <f t="shared" si="14"/>
        <v>4.1117676546390335E-2</v>
      </c>
      <c r="X19" s="113">
        <f t="shared" si="14"/>
        <v>5.5695113118370748E-2</v>
      </c>
      <c r="Y19" s="113">
        <f t="shared" si="14"/>
        <v>8.7421368373083563E-2</v>
      </c>
      <c r="Z19" s="113">
        <f t="shared" si="14"/>
        <v>0.33321435411571676</v>
      </c>
      <c r="AA19" s="113">
        <f t="shared" si="14"/>
        <v>0.3207209456547887</v>
      </c>
      <c r="AB19" s="113">
        <f t="shared" ref="AB19:AC26" si="15">AB5/AB$12</f>
        <v>0.32729167068698484</v>
      </c>
      <c r="AC19" s="113">
        <f t="shared" si="15"/>
        <v>0.34307788876319428</v>
      </c>
      <c r="AD19" s="113">
        <f t="shared" ref="AD19:AE19" si="16">AD5/AD$12</f>
        <v>0.34697995404100684</v>
      </c>
      <c r="AE19" s="113">
        <f t="shared" si="16"/>
        <v>0.38606514793932617</v>
      </c>
      <c r="AF19" s="113">
        <f>AF5/AF12</f>
        <v>0.35495686447018066</v>
      </c>
      <c r="AG19" s="154"/>
      <c r="AH19" s="154"/>
    </row>
    <row r="20" spans="1:37" ht="40.5" customHeight="1" x14ac:dyDescent="0.2">
      <c r="A20" s="311"/>
      <c r="B20" s="120" t="s">
        <v>16</v>
      </c>
      <c r="C20" s="113">
        <f t="shared" si="13"/>
        <v>2.1310416098582006E-3</v>
      </c>
      <c r="D20" s="113">
        <f t="shared" ref="D20:R20" si="17">D6/D$12</f>
        <v>1.6034034623942994E-2</v>
      </c>
      <c r="E20" s="113">
        <f t="shared" si="17"/>
        <v>1.2608336827662078E-3</v>
      </c>
      <c r="F20" s="113">
        <f t="shared" si="17"/>
        <v>8.8980232210157748E-4</v>
      </c>
      <c r="G20" s="113">
        <f t="shared" si="17"/>
        <v>2.6520223695678229E-3</v>
      </c>
      <c r="H20" s="113">
        <f t="shared" si="17"/>
        <v>1.9821925272730371E-3</v>
      </c>
      <c r="I20" s="113">
        <f t="shared" si="17"/>
        <v>1.8959534047848386E-3</v>
      </c>
      <c r="J20" s="113">
        <f t="shared" si="17"/>
        <v>2.0061825145311447E-3</v>
      </c>
      <c r="K20" s="113">
        <f t="shared" si="17"/>
        <v>2.7580515026865583E-3</v>
      </c>
      <c r="L20" s="113">
        <f t="shared" si="17"/>
        <v>4.2520119196076209E-3</v>
      </c>
      <c r="M20" s="113">
        <f t="shared" si="17"/>
        <v>5.3727340516378204E-3</v>
      </c>
      <c r="N20" s="113">
        <f t="shared" si="17"/>
        <v>1.0320081760161222E-2</v>
      </c>
      <c r="O20" s="113">
        <f t="shared" si="17"/>
        <v>4.8565113151015108E-3</v>
      </c>
      <c r="P20" s="113">
        <f t="shared" si="17"/>
        <v>2.097019879419669E-2</v>
      </c>
      <c r="Q20" s="113">
        <f t="shared" si="17"/>
        <v>1.5746611805874604E-2</v>
      </c>
      <c r="R20" s="113">
        <f t="shared" si="17"/>
        <v>1.3825729688655076E-2</v>
      </c>
      <c r="S20" s="113">
        <f t="shared" si="14"/>
        <v>1.4724988549841235E-2</v>
      </c>
      <c r="T20" s="113">
        <f t="shared" si="14"/>
        <v>1.7983956708728349E-2</v>
      </c>
      <c r="U20" s="113">
        <f t="shared" si="14"/>
        <v>1.62177252421698E-2</v>
      </c>
      <c r="V20" s="113">
        <f t="shared" si="14"/>
        <v>1.3785049915169682E-2</v>
      </c>
      <c r="W20" s="113">
        <f t="shared" si="14"/>
        <v>1.4375623523902592E-2</v>
      </c>
      <c r="X20" s="113">
        <f t="shared" si="14"/>
        <v>2.1768656129693142E-2</v>
      </c>
      <c r="Y20" s="113">
        <f t="shared" si="14"/>
        <v>2.9375762931858798E-2</v>
      </c>
      <c r="Z20" s="113">
        <f t="shared" si="14"/>
        <v>9.336007446323194E-2</v>
      </c>
      <c r="AA20" s="113">
        <f t="shared" si="14"/>
        <v>6.8834767297722088E-2</v>
      </c>
      <c r="AB20" s="113">
        <f t="shared" si="15"/>
        <v>5.8401739235369815E-2</v>
      </c>
      <c r="AC20" s="113">
        <f t="shared" si="15"/>
        <v>6.0333207674360477E-2</v>
      </c>
      <c r="AD20" s="113">
        <f t="shared" ref="AD20:AF21" si="18">AD6/AD$12</f>
        <v>5.7391386664137442E-2</v>
      </c>
      <c r="AE20" s="113">
        <f>AE6/AE$12</f>
        <v>6.3856179369701435E-2</v>
      </c>
      <c r="AF20" s="113">
        <f>AF6/AF12</f>
        <v>6.8421420161093899E-2</v>
      </c>
      <c r="AG20" s="154"/>
      <c r="AH20" s="154"/>
    </row>
    <row r="21" spans="1:37" ht="27.75" customHeight="1" x14ac:dyDescent="0.2">
      <c r="A21" s="311"/>
      <c r="B21" s="120" t="s">
        <v>17</v>
      </c>
      <c r="C21" s="113">
        <f>C7/C$12</f>
        <v>8.3866541708556615E-3</v>
      </c>
      <c r="D21" s="113">
        <f t="shared" ref="D21:AC21" si="19">D7/D$12</f>
        <v>6.8053208186660847E-3</v>
      </c>
      <c r="E21" s="113">
        <f t="shared" si="19"/>
        <v>6.3835832511997875E-3</v>
      </c>
      <c r="F21" s="113">
        <f t="shared" si="19"/>
        <v>1.1716367017480103E-2</v>
      </c>
      <c r="G21" s="113">
        <f t="shared" si="19"/>
        <v>1.9488710339404865E-2</v>
      </c>
      <c r="H21" s="113">
        <f t="shared" si="19"/>
        <v>1.8689306176459041E-2</v>
      </c>
      <c r="I21" s="113">
        <f t="shared" si="19"/>
        <v>1.8977649065883798E-2</v>
      </c>
      <c r="J21" s="113">
        <f t="shared" si="19"/>
        <v>1.9493044694049624E-2</v>
      </c>
      <c r="K21" s="113">
        <f t="shared" si="19"/>
        <v>2.3634194322694601E-2</v>
      </c>
      <c r="L21" s="113">
        <f t="shared" si="19"/>
        <v>4.418256427140109E-2</v>
      </c>
      <c r="M21" s="113">
        <f t="shared" si="19"/>
        <v>6.0645732307477183E-2</v>
      </c>
      <c r="N21" s="113">
        <f t="shared" si="19"/>
        <v>9.3207661372333314E-2</v>
      </c>
      <c r="O21" s="113">
        <f t="shared" si="19"/>
        <v>0.10488940826499812</v>
      </c>
      <c r="P21" s="113">
        <f t="shared" si="19"/>
        <v>9.9641484325857704E-2</v>
      </c>
      <c r="Q21" s="113">
        <f t="shared" si="19"/>
        <v>7.3204995313851426E-2</v>
      </c>
      <c r="R21" s="113">
        <f t="shared" si="19"/>
        <v>6.6160254621528913E-2</v>
      </c>
      <c r="S21" s="113">
        <f t="shared" si="19"/>
        <v>7.5855950862214624E-2</v>
      </c>
      <c r="T21" s="113">
        <f t="shared" si="19"/>
        <v>9.0412245303475081E-2</v>
      </c>
      <c r="U21" s="113">
        <f t="shared" si="19"/>
        <v>9.3490537568673926E-2</v>
      </c>
      <c r="V21" s="113">
        <f t="shared" si="19"/>
        <v>0.10515607823251419</v>
      </c>
      <c r="W21" s="113">
        <f t="shared" si="19"/>
        <v>9.9675365437934371E-2</v>
      </c>
      <c r="X21" s="113">
        <f t="shared" si="19"/>
        <v>0.14024827687207778</v>
      </c>
      <c r="Y21" s="113">
        <f t="shared" si="19"/>
        <v>0.16730643419569932</v>
      </c>
      <c r="Z21" s="113">
        <f t="shared" si="19"/>
        <v>0.50790538756970294</v>
      </c>
      <c r="AA21" s="113">
        <f t="shared" si="19"/>
        <v>0.36575317835848825</v>
      </c>
      <c r="AB21" s="113">
        <f t="shared" si="19"/>
        <v>0.27403454002599908</v>
      </c>
      <c r="AC21" s="113">
        <f t="shared" si="19"/>
        <v>0.26942337197100447</v>
      </c>
      <c r="AD21" s="113">
        <f t="shared" si="18"/>
        <v>0.24162469527513697</v>
      </c>
      <c r="AE21" s="113">
        <f t="shared" si="18"/>
        <v>0.26884225627675878</v>
      </c>
      <c r="AF21" s="113">
        <f t="shared" si="18"/>
        <v>0.24870178572305809</v>
      </c>
      <c r="AG21" s="154"/>
      <c r="AH21" s="154"/>
      <c r="AK21" s="209"/>
    </row>
    <row r="22" spans="1:37" ht="37.5" customHeight="1" x14ac:dyDescent="0.2">
      <c r="A22" s="311"/>
      <c r="B22" s="120" t="s">
        <v>18</v>
      </c>
      <c r="C22" s="113">
        <f t="shared" si="13"/>
        <v>1.8477092708223334E-3</v>
      </c>
      <c r="D22" s="113">
        <f t="shared" si="14"/>
        <v>1.4718498388411431E-3</v>
      </c>
      <c r="E22" s="113">
        <f t="shared" si="14"/>
        <v>1.3306963142970371E-3</v>
      </c>
      <c r="F22" s="113">
        <f t="shared" si="14"/>
        <v>1.4916122306644257E-3</v>
      </c>
      <c r="G22" s="113">
        <f t="shared" si="14"/>
        <v>3.2436953511006178E-3</v>
      </c>
      <c r="H22" s="113">
        <f t="shared" si="14"/>
        <v>2.3570114777089709E-3</v>
      </c>
      <c r="I22" s="113">
        <f t="shared" si="14"/>
        <v>2.3950848462883242E-2</v>
      </c>
      <c r="J22" s="113">
        <f t="shared" si="14"/>
        <v>2.0204870080565845E-3</v>
      </c>
      <c r="K22" s="113">
        <f t="shared" si="14"/>
        <v>2.6182870566008216E-3</v>
      </c>
      <c r="L22" s="113">
        <f t="shared" si="14"/>
        <v>5.33091294961707E-3</v>
      </c>
      <c r="M22" s="113">
        <f t="shared" si="14"/>
        <v>5.997012930898174E-3</v>
      </c>
      <c r="N22" s="113">
        <f t="shared" si="14"/>
        <v>6.9171940204634586E-10</v>
      </c>
      <c r="O22" s="113">
        <f t="shared" si="14"/>
        <v>1.0524585398770606E-2</v>
      </c>
      <c r="P22" s="113">
        <f t="shared" si="14"/>
        <v>9.3661836486879455E-3</v>
      </c>
      <c r="Q22" s="113">
        <f t="shared" si="14"/>
        <v>5.8283701163941081E-3</v>
      </c>
      <c r="R22" s="113">
        <f t="shared" si="14"/>
        <v>5.0180527021509557E-3</v>
      </c>
      <c r="S22" s="113">
        <f t="shared" si="14"/>
        <v>5.7649768263470982E-3</v>
      </c>
      <c r="T22" s="113">
        <f t="shared" si="14"/>
        <v>6.9752055352152618E-3</v>
      </c>
      <c r="U22" s="113">
        <f t="shared" si="14"/>
        <v>6.9802858594718402E-3</v>
      </c>
      <c r="V22" s="113">
        <f t="shared" si="14"/>
        <v>7.9929581159359931E-3</v>
      </c>
      <c r="W22" s="113">
        <f t="shared" si="14"/>
        <v>7.7038524266582814E-3</v>
      </c>
      <c r="X22" s="113">
        <f t="shared" si="14"/>
        <v>1.2301284731985123E-2</v>
      </c>
      <c r="Y22" s="113">
        <f t="shared" si="14"/>
        <v>1.4270153611835958E-2</v>
      </c>
      <c r="Z22" s="113">
        <f t="shared" si="14"/>
        <v>4.7198721823499885E-2</v>
      </c>
      <c r="AA22" s="113">
        <f t="shared" si="14"/>
        <v>3.5198027292230392E-2</v>
      </c>
      <c r="AB22" s="113">
        <f t="shared" si="15"/>
        <v>2.6122938334602067E-2</v>
      </c>
      <c r="AC22" s="113">
        <f t="shared" si="15"/>
        <v>2.6987580848458006E-2</v>
      </c>
      <c r="AD22" s="113">
        <f t="shared" ref="AD22:AE22" si="20">AD8/AD$12</f>
        <v>2.4640684627373729E-2</v>
      </c>
      <c r="AE22" s="113">
        <f t="shared" si="20"/>
        <v>2.7416308767131432E-2</v>
      </c>
      <c r="AF22" s="113">
        <f>AF8/AF12</f>
        <v>2.6258429875005065E-2</v>
      </c>
      <c r="AG22" s="154"/>
      <c r="AH22" s="154"/>
    </row>
    <row r="23" spans="1:37" x14ac:dyDescent="0.2">
      <c r="A23" s="312"/>
      <c r="B23" s="16" t="s">
        <v>11</v>
      </c>
      <c r="C23" s="18">
        <f t="shared" si="13"/>
        <v>1.2863180421407442E-2</v>
      </c>
      <c r="D23" s="18">
        <f t="shared" si="14"/>
        <v>2.4839817864372241E-2</v>
      </c>
      <c r="E23" s="18">
        <f t="shared" si="14"/>
        <v>9.5970615057909131E-3</v>
      </c>
      <c r="F23" s="18">
        <f t="shared" si="14"/>
        <v>1.4867532489238982E-2</v>
      </c>
      <c r="G23" s="18">
        <f t="shared" si="14"/>
        <v>2.6152007336662789E-2</v>
      </c>
      <c r="H23" s="18">
        <f t="shared" si="14"/>
        <v>2.377724599097613E-2</v>
      </c>
      <c r="I23" s="18">
        <f t="shared" si="14"/>
        <v>4.5587478634725787E-2</v>
      </c>
      <c r="J23" s="18">
        <f t="shared" si="14"/>
        <v>2.4412708647527856E-2</v>
      </c>
      <c r="K23" s="18">
        <f t="shared" si="14"/>
        <v>3.0237538019445807E-2</v>
      </c>
      <c r="L23" s="18">
        <f t="shared" si="14"/>
        <v>5.5188987766449739E-2</v>
      </c>
      <c r="M23" s="18">
        <f t="shared" si="14"/>
        <v>7.6552650115749007E-2</v>
      </c>
      <c r="N23" s="18">
        <f t="shared" si="14"/>
        <v>0.11531729294868029</v>
      </c>
      <c r="O23" s="18">
        <f t="shared" si="14"/>
        <v>0.13958529027338543</v>
      </c>
      <c r="P23" s="18">
        <f t="shared" si="14"/>
        <v>0.15201702702161329</v>
      </c>
      <c r="Q23" s="18">
        <f t="shared" si="14"/>
        <v>0.11499163530072132</v>
      </c>
      <c r="R23" s="18">
        <f t="shared" si="14"/>
        <v>0.10237957283143224</v>
      </c>
      <c r="S23" s="18">
        <f t="shared" si="14"/>
        <v>0.11847679514337142</v>
      </c>
      <c r="T23" s="18">
        <f t="shared" si="14"/>
        <v>0.14388619886232634</v>
      </c>
      <c r="U23" s="18">
        <f t="shared" si="14"/>
        <v>0.15008474390653231</v>
      </c>
      <c r="V23" s="18">
        <f t="shared" si="14"/>
        <v>0.17017087423492663</v>
      </c>
      <c r="W23" s="18">
        <f t="shared" si="14"/>
        <v>0.16287251793488558</v>
      </c>
      <c r="X23" s="18">
        <f t="shared" si="14"/>
        <v>0.23001333085212677</v>
      </c>
      <c r="Y23" s="18">
        <f t="shared" si="14"/>
        <v>0.29837371911247762</v>
      </c>
      <c r="Z23" s="18">
        <f t="shared" si="14"/>
        <v>0.98167853797215154</v>
      </c>
      <c r="AA23" s="18">
        <f t="shared" si="14"/>
        <v>0.79050691860322952</v>
      </c>
      <c r="AB23" s="18">
        <f t="shared" si="15"/>
        <v>0.68585088828295582</v>
      </c>
      <c r="AC23" s="18">
        <f t="shared" si="15"/>
        <v>0.6998220492570173</v>
      </c>
      <c r="AD23" s="18">
        <f t="shared" ref="AD23:AE23" si="21">AD9/AD$12</f>
        <v>0.670636720607655</v>
      </c>
      <c r="AE23" s="18">
        <f t="shared" si="21"/>
        <v>0.74617989235291782</v>
      </c>
      <c r="AF23" s="18">
        <f>AF9/AF12</f>
        <v>0.69833850022933774</v>
      </c>
      <c r="AG23" s="190"/>
      <c r="AH23" s="190"/>
    </row>
    <row r="24" spans="1:37" x14ac:dyDescent="0.2">
      <c r="A24" s="304" t="s">
        <v>33</v>
      </c>
      <c r="B24" s="318"/>
      <c r="C24" s="113">
        <f t="shared" si="13"/>
        <v>0.98658182073190492</v>
      </c>
      <c r="D24" s="113">
        <f t="shared" si="14"/>
        <v>0.97472207164635616</v>
      </c>
      <c r="E24" s="113">
        <f t="shared" si="14"/>
        <v>0.99003129762217534</v>
      </c>
      <c r="F24" s="113">
        <f t="shared" si="14"/>
        <v>0.98428394068176495</v>
      </c>
      <c r="G24" s="113">
        <f t="shared" si="14"/>
        <v>0.97318986077088432</v>
      </c>
      <c r="H24" s="113">
        <f t="shared" si="14"/>
        <v>0.974882867534136</v>
      </c>
      <c r="I24" s="113">
        <f t="shared" si="14"/>
        <v>0.95408417848440574</v>
      </c>
      <c r="J24" s="113">
        <f t="shared" si="14"/>
        <v>0.97449418009730981</v>
      </c>
      <c r="K24" s="113">
        <f t="shared" si="14"/>
        <v>0.965385594136832</v>
      </c>
      <c r="L24" s="113">
        <f t="shared" si="14"/>
        <v>0.94452369644367196</v>
      </c>
      <c r="M24" s="113">
        <f t="shared" si="14"/>
        <v>0.92209228830091094</v>
      </c>
      <c r="N24" s="113">
        <f t="shared" si="14"/>
        <v>0.87334343816658255</v>
      </c>
      <c r="O24" s="113">
        <f t="shared" si="14"/>
        <v>0.85595116051271269</v>
      </c>
      <c r="P24" s="113">
        <f t="shared" si="14"/>
        <v>0.84124497976636603</v>
      </c>
      <c r="Q24" s="113">
        <f t="shared" si="14"/>
        <v>0.88268439164654167</v>
      </c>
      <c r="R24" s="113">
        <f t="shared" si="14"/>
        <v>0.87967367555928977</v>
      </c>
      <c r="S24" s="113">
        <f t="shared" si="14"/>
        <v>0.86627749953786937</v>
      </c>
      <c r="T24" s="113">
        <f t="shared" si="14"/>
        <v>0.81733380421291513</v>
      </c>
      <c r="U24" s="113">
        <f t="shared" si="14"/>
        <v>0.79497516274226121</v>
      </c>
      <c r="V24" s="113">
        <f t="shared" si="14"/>
        <v>0.76711023853928684</v>
      </c>
      <c r="W24" s="113">
        <f t="shared" si="14"/>
        <v>0.78065321650309594</v>
      </c>
      <c r="X24" s="113">
        <f t="shared" si="14"/>
        <v>0.71541466204342252</v>
      </c>
      <c r="Y24" s="113">
        <f t="shared" si="14"/>
        <v>0.69301886878468544</v>
      </c>
      <c r="Z24" s="113">
        <f t="shared" si="14"/>
        <v>4.3662554998031265E-4</v>
      </c>
      <c r="AA24" s="113">
        <f t="shared" si="14"/>
        <v>0.17903929991994408</v>
      </c>
      <c r="AB24" s="113">
        <f>AB10/AB$12</f>
        <v>0.14048451639118156</v>
      </c>
      <c r="AC24" s="113">
        <f t="shared" si="15"/>
        <v>0.13952380772728762</v>
      </c>
      <c r="AD24" s="113">
        <f t="shared" ref="AD24:AE24" si="22">AD10/AD$12</f>
        <v>0.12760117598025483</v>
      </c>
      <c r="AE24" s="113">
        <f t="shared" si="22"/>
        <v>0.14195752398247563</v>
      </c>
      <c r="AF24" s="113">
        <f>AF10/AF12</f>
        <v>0.1354833730619569</v>
      </c>
      <c r="AG24" s="154"/>
      <c r="AH24" s="154"/>
    </row>
    <row r="25" spans="1:37" ht="15" customHeight="1" x14ac:dyDescent="0.2">
      <c r="A25" s="322" t="s">
        <v>0</v>
      </c>
      <c r="B25" s="322"/>
      <c r="C25" s="113">
        <f t="shared" si="13"/>
        <v>5.5499884668778533E-4</v>
      </c>
      <c r="D25" s="113">
        <f t="shared" si="14"/>
        <v>4.3811048927159532E-4</v>
      </c>
      <c r="E25" s="113">
        <f t="shared" si="14"/>
        <v>3.71640872033724E-4</v>
      </c>
      <c r="F25" s="113">
        <f t="shared" si="14"/>
        <v>8.4852682899615975E-4</v>
      </c>
      <c r="G25" s="113">
        <f t="shared" si="14"/>
        <v>6.5813189245296359E-4</v>
      </c>
      <c r="H25" s="113">
        <f t="shared" si="14"/>
        <v>1.3398864748878302E-3</v>
      </c>
      <c r="I25" s="113">
        <f t="shared" si="14"/>
        <v>3.2834288086863646E-4</v>
      </c>
      <c r="J25" s="113">
        <f t="shared" si="14"/>
        <v>1.0931112551623488E-3</v>
      </c>
      <c r="K25" s="113">
        <f t="shared" si="14"/>
        <v>4.376867843722358E-3</v>
      </c>
      <c r="L25" s="113">
        <f t="shared" si="14"/>
        <v>2.8731578987827445E-4</v>
      </c>
      <c r="M25" s="113">
        <f t="shared" si="14"/>
        <v>1.3550615833401287E-3</v>
      </c>
      <c r="N25" s="113">
        <f t="shared" si="14"/>
        <v>1.1339268884737078E-2</v>
      </c>
      <c r="O25" s="113">
        <f t="shared" si="14"/>
        <v>4.4635492139017503E-3</v>
      </c>
      <c r="P25" s="113">
        <f t="shared" si="14"/>
        <v>6.7379932120206418E-3</v>
      </c>
      <c r="Q25" s="113">
        <f t="shared" si="14"/>
        <v>2.3239730527371692E-3</v>
      </c>
      <c r="R25" s="113">
        <f t="shared" si="14"/>
        <v>1.7946751609278007E-2</v>
      </c>
      <c r="S25" s="113">
        <f t="shared" si="14"/>
        <v>1.5245705318759155E-2</v>
      </c>
      <c r="T25" s="113">
        <f t="shared" si="14"/>
        <v>3.8779996924758635E-2</v>
      </c>
      <c r="U25" s="113">
        <f t="shared" si="14"/>
        <v>5.4940093351206434E-2</v>
      </c>
      <c r="V25" s="113">
        <f t="shared" si="14"/>
        <v>6.2718887225786557E-2</v>
      </c>
      <c r="W25" s="113">
        <f t="shared" si="14"/>
        <v>5.6474265562018511E-2</v>
      </c>
      <c r="X25" s="113">
        <f t="shared" si="14"/>
        <v>5.4572007104450676E-2</v>
      </c>
      <c r="Y25" s="113">
        <f t="shared" si="14"/>
        <v>8.6074121028368537E-3</v>
      </c>
      <c r="Z25" s="113">
        <f t="shared" si="14"/>
        <v>1.7884836477868135E-2</v>
      </c>
      <c r="AA25" s="113">
        <f t="shared" si="14"/>
        <v>3.0453781476826272E-2</v>
      </c>
      <c r="AB25" s="113">
        <f>AB11/AB$12</f>
        <v>0.17366459532586265</v>
      </c>
      <c r="AC25" s="113">
        <f t="shared" si="15"/>
        <v>0.16065414301569514</v>
      </c>
      <c r="AD25" s="113">
        <f t="shared" ref="AD25:AE25" si="23">AD11/AD$12</f>
        <v>0.20176210341209011</v>
      </c>
      <c r="AE25" s="113">
        <f t="shared" si="23"/>
        <v>0.11186258366460662</v>
      </c>
      <c r="AF25" s="113">
        <f>AF11/AF12</f>
        <v>0.16617812670870541</v>
      </c>
      <c r="AG25" s="154"/>
      <c r="AH25" s="154"/>
    </row>
    <row r="26" spans="1:37" ht="15" x14ac:dyDescent="0.2">
      <c r="A26" s="308" t="s">
        <v>12</v>
      </c>
      <c r="B26" s="308"/>
      <c r="C26" s="113">
        <f t="shared" si="13"/>
        <v>1</v>
      </c>
      <c r="D26" s="113">
        <f t="shared" si="14"/>
        <v>1</v>
      </c>
      <c r="E26" s="113">
        <f t="shared" si="14"/>
        <v>1</v>
      </c>
      <c r="F26" s="113">
        <f t="shared" si="14"/>
        <v>1</v>
      </c>
      <c r="G26" s="113">
        <f t="shared" si="14"/>
        <v>1</v>
      </c>
      <c r="H26" s="113">
        <f t="shared" si="14"/>
        <v>1</v>
      </c>
      <c r="I26" s="113">
        <f t="shared" si="14"/>
        <v>1</v>
      </c>
      <c r="J26" s="113">
        <f t="shared" si="14"/>
        <v>1</v>
      </c>
      <c r="K26" s="113">
        <f t="shared" si="14"/>
        <v>1</v>
      </c>
      <c r="L26" s="113">
        <f t="shared" si="14"/>
        <v>1</v>
      </c>
      <c r="M26" s="113">
        <f t="shared" si="14"/>
        <v>1</v>
      </c>
      <c r="N26" s="113">
        <f t="shared" si="14"/>
        <v>1</v>
      </c>
      <c r="O26" s="113">
        <f t="shared" si="14"/>
        <v>1</v>
      </c>
      <c r="P26" s="113">
        <f t="shared" si="14"/>
        <v>1</v>
      </c>
      <c r="Q26" s="113">
        <f t="shared" si="14"/>
        <v>1</v>
      </c>
      <c r="R26" s="113">
        <f t="shared" si="14"/>
        <v>1</v>
      </c>
      <c r="S26" s="113">
        <f t="shared" si="14"/>
        <v>1</v>
      </c>
      <c r="T26" s="113">
        <f t="shared" si="14"/>
        <v>1</v>
      </c>
      <c r="U26" s="113">
        <f t="shared" si="14"/>
        <v>1</v>
      </c>
      <c r="V26" s="113">
        <f t="shared" si="14"/>
        <v>1</v>
      </c>
      <c r="W26" s="113">
        <f t="shared" si="14"/>
        <v>1</v>
      </c>
      <c r="X26" s="113">
        <f t="shared" si="14"/>
        <v>1</v>
      </c>
      <c r="Y26" s="113">
        <f t="shared" si="14"/>
        <v>1</v>
      </c>
      <c r="Z26" s="113">
        <f t="shared" si="14"/>
        <v>1</v>
      </c>
      <c r="AA26" s="113">
        <f t="shared" si="14"/>
        <v>1</v>
      </c>
      <c r="AB26" s="113">
        <f t="shared" si="15"/>
        <v>1</v>
      </c>
      <c r="AC26" s="113">
        <f t="shared" si="15"/>
        <v>1</v>
      </c>
      <c r="AD26" s="113">
        <f t="shared" ref="AD26:AE26" si="24">AD12/AD$12</f>
        <v>1</v>
      </c>
      <c r="AE26" s="113">
        <f t="shared" si="24"/>
        <v>1</v>
      </c>
      <c r="AF26" s="113">
        <f>AF12/AF12</f>
        <v>1</v>
      </c>
      <c r="AG26" s="154"/>
      <c r="AH26" s="154"/>
    </row>
  </sheetData>
  <mergeCells count="17">
    <mergeCell ref="AT3:AT4"/>
    <mergeCell ref="AT5:AT12"/>
    <mergeCell ref="A25:B25"/>
    <mergeCell ref="A5:A9"/>
    <mergeCell ref="A10:B10"/>
    <mergeCell ref="A11:B11"/>
    <mergeCell ref="A3:A4"/>
    <mergeCell ref="B3:B4"/>
    <mergeCell ref="C3:AF3"/>
    <mergeCell ref="C17:AF17"/>
    <mergeCell ref="AH3:AS3"/>
    <mergeCell ref="A26:B26"/>
    <mergeCell ref="A12:B12"/>
    <mergeCell ref="A17:A18"/>
    <mergeCell ref="B17:B18"/>
    <mergeCell ref="A24:B24"/>
    <mergeCell ref="A19:A23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"/>
  <sheetViews>
    <sheetView zoomScale="90" zoomScaleNormal="90" workbookViewId="0">
      <pane xSplit="12" ySplit="15" topLeftCell="M23" activePane="bottomRight" state="frozen"/>
      <selection pane="topRight" activeCell="M1" sqref="M1"/>
      <selection pane="bottomLeft" activeCell="A16" sqref="A16"/>
      <selection pane="bottomRight" activeCell="T21" sqref="T21"/>
    </sheetView>
  </sheetViews>
  <sheetFormatPr defaultRowHeight="12.75" x14ac:dyDescent="0.2"/>
  <cols>
    <col min="1" max="1" width="13.85546875" customWidth="1"/>
    <col min="2" max="2" width="26.85546875" customWidth="1"/>
    <col min="3" max="14" width="7.5703125" customWidth="1"/>
    <col min="19" max="19" width="9.42578125" bestFit="1" customWidth="1"/>
    <col min="20" max="30" width="11" customWidth="1"/>
    <col min="31" max="31" width="11.7109375" customWidth="1"/>
  </cols>
  <sheetData>
    <row r="1" spans="1:31" ht="15.75" x14ac:dyDescent="0.25">
      <c r="A1" s="1" t="s">
        <v>37</v>
      </c>
    </row>
    <row r="2" spans="1:31" ht="13.5" thickBot="1" x14ac:dyDescent="0.25"/>
    <row r="3" spans="1:31" ht="14.1" customHeight="1" x14ac:dyDescent="0.2">
      <c r="A3" s="309" t="s">
        <v>1</v>
      </c>
      <c r="B3" s="320" t="s">
        <v>2</v>
      </c>
      <c r="C3" s="309" t="s">
        <v>32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101"/>
      <c r="S3" s="328" t="s">
        <v>5</v>
      </c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53" t="s">
        <v>39</v>
      </c>
    </row>
    <row r="4" spans="1:31" x14ac:dyDescent="0.2">
      <c r="A4" s="309"/>
      <c r="B4" s="320"/>
      <c r="C4" s="259">
        <v>2005</v>
      </c>
      <c r="D4" s="259">
        <v>2006</v>
      </c>
      <c r="E4" s="259">
        <v>2007</v>
      </c>
      <c r="F4" s="259">
        <v>2008</v>
      </c>
      <c r="G4" s="259">
        <v>2009</v>
      </c>
      <c r="H4" s="259">
        <v>2010</v>
      </c>
      <c r="I4" s="266">
        <v>2011</v>
      </c>
      <c r="J4" s="266">
        <v>2012</v>
      </c>
      <c r="K4" s="266">
        <v>2013</v>
      </c>
      <c r="L4" s="266">
        <v>2014</v>
      </c>
      <c r="M4" s="266">
        <v>2015</v>
      </c>
      <c r="N4" s="266">
        <v>2016</v>
      </c>
      <c r="O4" s="273">
        <v>2017</v>
      </c>
      <c r="P4" s="290">
        <v>2018</v>
      </c>
      <c r="Q4" s="102">
        <v>2019</v>
      </c>
      <c r="R4" s="175"/>
      <c r="S4" s="199" t="s">
        <v>62</v>
      </c>
      <c r="T4" s="199" t="s">
        <v>58</v>
      </c>
      <c r="U4" s="200" t="s">
        <v>56</v>
      </c>
      <c r="V4" s="201" t="s">
        <v>50</v>
      </c>
      <c r="W4" s="201" t="s">
        <v>51</v>
      </c>
      <c r="X4" s="201" t="s">
        <v>15</v>
      </c>
      <c r="Y4" s="201" t="s">
        <v>7</v>
      </c>
      <c r="Z4" s="201" t="s">
        <v>4</v>
      </c>
      <c r="AA4" s="201" t="s">
        <v>54</v>
      </c>
      <c r="AB4" s="103" t="s">
        <v>55</v>
      </c>
      <c r="AC4" s="103" t="s">
        <v>60</v>
      </c>
      <c r="AD4" s="103" t="s">
        <v>63</v>
      </c>
      <c r="AE4" s="349"/>
    </row>
    <row r="5" spans="1:31" ht="12.75" customHeight="1" x14ac:dyDescent="0.2">
      <c r="A5" s="332" t="s">
        <v>3</v>
      </c>
      <c r="B5" s="261" t="s">
        <v>9</v>
      </c>
      <c r="C5" s="252">
        <v>6.8201200430000011E-2</v>
      </c>
      <c r="D5" s="252">
        <v>7.282950715E-2</v>
      </c>
      <c r="E5" s="252">
        <v>0.12735138062999998</v>
      </c>
      <c r="F5" s="252">
        <v>5.9783677070000006E-2</v>
      </c>
      <c r="G5" s="252">
        <v>5.6325471460000005E-2</v>
      </c>
      <c r="H5" s="252">
        <v>5.2908267449999997E-2</v>
      </c>
      <c r="I5" s="252">
        <v>5.4379075200000002E-2</v>
      </c>
      <c r="J5" s="252">
        <v>5.1735658630000007E-2</v>
      </c>
      <c r="K5" s="252">
        <v>0.11500496306380953</v>
      </c>
      <c r="L5" s="252">
        <v>6.1478099082857146E-2</v>
      </c>
      <c r="M5" s="252">
        <v>4.9442492797142863E-2</v>
      </c>
      <c r="N5" s="252">
        <v>5.2660057304285718E-2</v>
      </c>
      <c r="O5" s="252">
        <v>9.5624890793333334E-2</v>
      </c>
      <c r="P5" s="252">
        <v>0.10081439719619048</v>
      </c>
      <c r="Q5" s="222">
        <v>7.5589058427619052E-2</v>
      </c>
      <c r="R5" s="146"/>
      <c r="S5" s="111">
        <f t="shared" ref="S5:S12" si="0">(Q5-P5)/P5</f>
        <v>-0.2502156385410062</v>
      </c>
      <c r="T5" s="111">
        <f>(P5-O5)/O5</f>
        <v>5.4269409981056345E-2</v>
      </c>
      <c r="U5" s="60">
        <f t="shared" ref="U5:U12" si="1">(O5-N5)/N5</f>
        <v>0.81589036716735475</v>
      </c>
      <c r="V5" s="112">
        <f t="shared" ref="V5:V12" si="2">(N5-M5)/M5</f>
        <v>6.5076907031046544E-2</v>
      </c>
      <c r="W5" s="113">
        <f t="shared" ref="W5:W12" si="3">(N5-L5)/L5</f>
        <v>-0.14343387173840405</v>
      </c>
      <c r="X5" s="113">
        <f t="shared" ref="X5:Z12" si="4">(K5-$C5)/$C5</f>
        <v>0.68626010009673832</v>
      </c>
      <c r="Y5" s="113">
        <f t="shared" si="4"/>
        <v>-9.8577463516104621E-2</v>
      </c>
      <c r="Z5" s="113">
        <f t="shared" si="4"/>
        <v>-0.27504952280291034</v>
      </c>
      <c r="AA5" s="113">
        <f t="shared" ref="AA5:AA12" si="5">(N5-C5)/C5</f>
        <v>-0.22787198799624253</v>
      </c>
      <c r="AB5" s="60">
        <f t="shared" ref="AB5:AB12" si="6">(O5-C5)/C5</f>
        <v>0.40209981921770283</v>
      </c>
      <c r="AC5" s="114">
        <f>(P5-C5)/C5</f>
        <v>0.47819094914119337</v>
      </c>
      <c r="AD5" s="114">
        <f t="shared" ref="AD5:AD12" si="7">(Q5-C5)/C5</f>
        <v>0.1083244569162936</v>
      </c>
      <c r="AE5" s="313" t="s">
        <v>26</v>
      </c>
    </row>
    <row r="6" spans="1:31" ht="26.25" customHeight="1" x14ac:dyDescent="0.2">
      <c r="A6" s="333"/>
      <c r="B6" s="261" t="s">
        <v>16</v>
      </c>
      <c r="C6" s="65">
        <v>0.19446779</v>
      </c>
      <c r="D6" s="65">
        <v>0.24675694000000001</v>
      </c>
      <c r="E6" s="65">
        <v>0.24211674</v>
      </c>
      <c r="F6" s="65">
        <v>0.19948794</v>
      </c>
      <c r="G6" s="65">
        <v>0.1231472</v>
      </c>
      <c r="H6" s="65">
        <v>0.17340406</v>
      </c>
      <c r="I6" s="65">
        <v>0.21373705000000001</v>
      </c>
      <c r="J6" s="65">
        <v>0.23737897999999999</v>
      </c>
      <c r="K6" s="65">
        <v>0.22696314000000001</v>
      </c>
      <c r="L6" s="65">
        <v>0.23694899999999999</v>
      </c>
      <c r="M6" s="65">
        <v>0.22248564000000001</v>
      </c>
      <c r="N6" s="65">
        <v>0.23040474999999999</v>
      </c>
      <c r="O6" s="65">
        <v>0.22019428999999999</v>
      </c>
      <c r="P6" s="65">
        <v>0.21679203</v>
      </c>
      <c r="Q6" s="173">
        <v>0.21337554</v>
      </c>
      <c r="R6" s="146"/>
      <c r="S6" s="111">
        <f t="shared" si="0"/>
        <v>-1.5759297055339138E-2</v>
      </c>
      <c r="T6" s="111">
        <f t="shared" ref="T6:T12" si="8">(P6-O6)/O6</f>
        <v>-1.5451172689355345E-2</v>
      </c>
      <c r="U6" s="60">
        <f t="shared" si="1"/>
        <v>-4.4315319020115707E-2</v>
      </c>
      <c r="V6" s="112" t="e">
        <f>(N6-#REF!)/#REF!</f>
        <v>#REF!</v>
      </c>
      <c r="W6" s="113">
        <f t="shared" si="3"/>
        <v>-2.7618812487075286E-2</v>
      </c>
      <c r="X6" s="113">
        <f t="shared" si="4"/>
        <v>0.1670988804881261</v>
      </c>
      <c r="Y6" s="113">
        <f t="shared" si="4"/>
        <v>0.21844856672665428</v>
      </c>
      <c r="Z6" s="113" t="e">
        <f>(#REF!-$C6)/$C6</f>
        <v>#REF!</v>
      </c>
      <c r="AA6" s="113">
        <f t="shared" si="5"/>
        <v>0.18479646423708518</v>
      </c>
      <c r="AB6" s="60">
        <f t="shared" si="6"/>
        <v>0.13229183095051364</v>
      </c>
      <c r="AC6" s="114">
        <f t="shared" ref="AC6:AC12" si="9">(P6-C6)/C6</f>
        <v>0.1147965943357509</v>
      </c>
      <c r="AD6" s="114">
        <f t="shared" si="7"/>
        <v>9.7228183649333402E-2</v>
      </c>
      <c r="AE6" s="314"/>
    </row>
    <row r="7" spans="1:31" ht="23.25" customHeight="1" x14ac:dyDescent="0.2">
      <c r="A7" s="333"/>
      <c r="B7" s="261" t="s">
        <v>17</v>
      </c>
      <c r="C7" s="252">
        <v>0.12262089134399999</v>
      </c>
      <c r="D7" s="252">
        <v>0.1615620743</v>
      </c>
      <c r="E7" s="252">
        <v>0.17269617363800002</v>
      </c>
      <c r="F7" s="252">
        <v>0.18925332286800001</v>
      </c>
      <c r="G7" s="252">
        <v>0.18033599072999998</v>
      </c>
      <c r="H7" s="252">
        <v>0.22379338476600003</v>
      </c>
      <c r="I7" s="252">
        <v>0.23149208766300003</v>
      </c>
      <c r="J7" s="252">
        <v>0.23562069380099998</v>
      </c>
      <c r="K7" s="252">
        <v>0.24320009717700003</v>
      </c>
      <c r="L7" s="252">
        <v>0.20480756129700003</v>
      </c>
      <c r="M7" s="252">
        <v>0.17394007343466666</v>
      </c>
      <c r="N7" s="252">
        <v>0.19299420271133338</v>
      </c>
      <c r="O7" s="252">
        <v>0.217809994072</v>
      </c>
      <c r="P7" s="252">
        <v>0.21782606993533335</v>
      </c>
      <c r="Q7" s="222">
        <v>0.18001621665</v>
      </c>
      <c r="R7" s="146"/>
      <c r="S7" s="111">
        <f t="shared" si="0"/>
        <v>-0.17357818233858816</v>
      </c>
      <c r="T7" s="111">
        <f t="shared" si="8"/>
        <v>7.3806821408017875E-5</v>
      </c>
      <c r="U7" s="60">
        <f t="shared" si="1"/>
        <v>0.12858309219673431</v>
      </c>
      <c r="V7" s="112">
        <f t="shared" si="2"/>
        <v>0.10954421773211226</v>
      </c>
      <c r="W7" s="113">
        <f t="shared" si="3"/>
        <v>-5.7680285390125825E-2</v>
      </c>
      <c r="X7" s="113">
        <f t="shared" si="4"/>
        <v>0.98334961123979914</v>
      </c>
      <c r="Y7" s="113">
        <f t="shared" si="4"/>
        <v>0.67025014295838059</v>
      </c>
      <c r="Z7" s="113">
        <f t="shared" si="4"/>
        <v>0.418519075568421</v>
      </c>
      <c r="AA7" s="113">
        <f t="shared" si="5"/>
        <v>0.57390963803964268</v>
      </c>
      <c r="AB7" s="60">
        <f t="shared" si="6"/>
        <v>0.77628780613702286</v>
      </c>
      <c r="AC7" s="114">
        <f t="shared" si="9"/>
        <v>0.77641890829389959</v>
      </c>
      <c r="AD7" s="114">
        <f t="shared" si="7"/>
        <v>0.46807134312034543</v>
      </c>
      <c r="AE7" s="314"/>
    </row>
    <row r="8" spans="1:31" ht="24.75" customHeight="1" x14ac:dyDescent="0.2">
      <c r="A8" s="333"/>
      <c r="B8" s="261" t="s">
        <v>18</v>
      </c>
      <c r="C8" s="65">
        <v>0.36229997000000003</v>
      </c>
      <c r="D8" s="65">
        <v>0.48826594000000001</v>
      </c>
      <c r="E8" s="65">
        <v>0.37378111000000003</v>
      </c>
      <c r="F8" s="65">
        <v>2.8283381E-2</v>
      </c>
      <c r="G8" s="65">
        <v>0.34735022999999998</v>
      </c>
      <c r="H8" s="65">
        <v>0.35487793000000001</v>
      </c>
      <c r="I8" s="65">
        <v>0.42241311999999998</v>
      </c>
      <c r="J8" s="65">
        <v>0.29624666999999999</v>
      </c>
      <c r="K8" s="65">
        <v>0.34977209999999997</v>
      </c>
      <c r="L8" s="65">
        <v>0.31023489999999998</v>
      </c>
      <c r="M8" s="65">
        <v>0.23399823</v>
      </c>
      <c r="N8" s="65">
        <v>0.28120450000000002</v>
      </c>
      <c r="O8" s="65">
        <v>0.29593799500000001</v>
      </c>
      <c r="P8" s="65">
        <v>0.3302754</v>
      </c>
      <c r="Q8" s="222">
        <v>0.25643998000000001</v>
      </c>
      <c r="R8" s="146"/>
      <c r="S8" s="111">
        <f t="shared" si="0"/>
        <v>-0.2235571283843725</v>
      </c>
      <c r="T8" s="111">
        <f t="shared" si="8"/>
        <v>0.11602905196407777</v>
      </c>
      <c r="U8" s="60">
        <f t="shared" si="1"/>
        <v>5.2394236223104483E-2</v>
      </c>
      <c r="V8" s="112">
        <f t="shared" si="2"/>
        <v>0.20173772254602107</v>
      </c>
      <c r="W8" s="113">
        <f t="shared" si="3"/>
        <v>-9.3575545497943516E-2</v>
      </c>
      <c r="X8" s="113">
        <f t="shared" si="4"/>
        <v>-3.4578722156670481E-2</v>
      </c>
      <c r="Y8" s="113">
        <f t="shared" si="4"/>
        <v>-0.14370707786699524</v>
      </c>
      <c r="Z8" s="113">
        <f t="shared" si="4"/>
        <v>-0.35413124654688771</v>
      </c>
      <c r="AA8" s="113">
        <f t="shared" si="5"/>
        <v>-0.22383515516161925</v>
      </c>
      <c r="AB8" s="60">
        <f t="shared" si="6"/>
        <v>-0.18316859093308788</v>
      </c>
      <c r="AC8" s="114">
        <f t="shared" si="9"/>
        <v>-8.8392416924572281E-2</v>
      </c>
      <c r="AD8" s="114">
        <f t="shared" si="7"/>
        <v>-0.29218879041033319</v>
      </c>
      <c r="AE8" s="314"/>
    </row>
    <row r="9" spans="1:31" ht="12.75" customHeight="1" x14ac:dyDescent="0.2">
      <c r="A9" s="334"/>
      <c r="B9" s="245" t="s">
        <v>11</v>
      </c>
      <c r="C9" s="66">
        <f t="shared" ref="C9:L9" si="10">C5+C6+C7+C8</f>
        <v>0.74758985177400006</v>
      </c>
      <c r="D9" s="66">
        <f t="shared" si="10"/>
        <v>0.96941446144999999</v>
      </c>
      <c r="E9" s="66">
        <f t="shared" si="10"/>
        <v>0.91594540426800009</v>
      </c>
      <c r="F9" s="66">
        <f t="shared" si="10"/>
        <v>0.47680832093800002</v>
      </c>
      <c r="G9" s="66">
        <f t="shared" si="10"/>
        <v>0.70715889218999994</v>
      </c>
      <c r="H9" s="66">
        <f t="shared" si="10"/>
        <v>0.80498364221600005</v>
      </c>
      <c r="I9" s="66">
        <f t="shared" si="10"/>
        <v>0.92202133286300003</v>
      </c>
      <c r="J9" s="66">
        <f t="shared" si="10"/>
        <v>0.82098200243099995</v>
      </c>
      <c r="K9" s="66">
        <f t="shared" si="10"/>
        <v>0.93494030024080965</v>
      </c>
      <c r="L9" s="66">
        <f t="shared" si="10"/>
        <v>0.81346956037985718</v>
      </c>
      <c r="M9" s="66">
        <f>SUM(M5+M6+M7+M8)</f>
        <v>0.67986643623180953</v>
      </c>
      <c r="N9" s="66">
        <f>N5+N6+N7+N8</f>
        <v>0.75726351001561909</v>
      </c>
      <c r="O9" s="66">
        <f>O5+O6+O7+O8</f>
        <v>0.8295671698653333</v>
      </c>
      <c r="P9" s="66">
        <f>P5+P6+P7+P8</f>
        <v>0.86570789713152385</v>
      </c>
      <c r="Q9" s="19">
        <f>SUM(Q5+Q6+Q7+Q8)</f>
        <v>0.72542079507761903</v>
      </c>
      <c r="R9" s="163"/>
      <c r="S9" s="115">
        <f t="shared" si="0"/>
        <v>-0.1620490035019185</v>
      </c>
      <c r="T9" s="115">
        <f t="shared" si="8"/>
        <v>4.3565763664511231E-2</v>
      </c>
      <c r="U9" s="56">
        <f t="shared" si="1"/>
        <v>9.5480184761870923E-2</v>
      </c>
      <c r="V9" s="28">
        <f t="shared" si="2"/>
        <v>0.11384158661043239</v>
      </c>
      <c r="W9" s="18">
        <f t="shared" si="3"/>
        <v>-6.9094226879235845E-2</v>
      </c>
      <c r="X9" s="18">
        <f t="shared" si="4"/>
        <v>0.2506059278657069</v>
      </c>
      <c r="Y9" s="18">
        <f t="shared" si="4"/>
        <v>8.8122796811015133E-2</v>
      </c>
      <c r="Z9" s="18">
        <f t="shared" si="4"/>
        <v>-9.0588997939827082E-2</v>
      </c>
      <c r="AA9" s="18">
        <f t="shared" si="5"/>
        <v>1.2939793415686206E-2</v>
      </c>
      <c r="AB9" s="56">
        <f t="shared" si="6"/>
        <v>0.1096554720436673</v>
      </c>
      <c r="AC9" s="114">
        <f t="shared" si="9"/>
        <v>0.15799846008775334</v>
      </c>
      <c r="AD9" s="114">
        <f t="shared" si="7"/>
        <v>-2.9654036426223239E-2</v>
      </c>
      <c r="AE9" s="314"/>
    </row>
    <row r="10" spans="1:31" s="6" customFormat="1" ht="22.15" customHeight="1" x14ac:dyDescent="0.2">
      <c r="A10" s="354" t="s">
        <v>40</v>
      </c>
      <c r="B10" s="355"/>
      <c r="C10" s="256">
        <v>36.02825</v>
      </c>
      <c r="D10" s="263">
        <v>2.5000000000000001E-2</v>
      </c>
      <c r="E10" s="256">
        <v>3.7182499999999998</v>
      </c>
      <c r="F10" s="256">
        <v>3.6296438000000002</v>
      </c>
      <c r="G10" s="256">
        <v>3.1731150399999999</v>
      </c>
      <c r="H10" s="256">
        <v>9.3696900000000003</v>
      </c>
      <c r="I10" s="256">
        <v>0.58055749999999995</v>
      </c>
      <c r="J10" s="256">
        <v>0.36942999999999998</v>
      </c>
      <c r="K10" s="256">
        <v>0.36865750000000003</v>
      </c>
      <c r="L10" s="256">
        <v>6.7322000000000007E-2</v>
      </c>
      <c r="M10" s="296">
        <v>0.36598710000000001</v>
      </c>
      <c r="N10" s="296">
        <v>5.5547799999999996E-3</v>
      </c>
      <c r="O10" s="296">
        <v>0.36609524999999998</v>
      </c>
      <c r="P10" s="296">
        <v>0.36553796</v>
      </c>
      <c r="Q10" s="116">
        <v>5.458673E-2</v>
      </c>
      <c r="R10" s="187"/>
      <c r="S10" s="115">
        <f t="shared" si="0"/>
        <v>-0.8506674108483836</v>
      </c>
      <c r="T10" s="115">
        <f>(P10-O10)/O10</f>
        <v>-1.5222541128298937E-3</v>
      </c>
      <c r="U10" s="56">
        <f t="shared" si="1"/>
        <v>64.906345525835405</v>
      </c>
      <c r="V10" s="28">
        <f t="shared" si="2"/>
        <v>-0.9848224705187697</v>
      </c>
      <c r="W10" s="18">
        <f t="shared" si="3"/>
        <v>-0.91748937940049313</v>
      </c>
      <c r="X10" s="18">
        <f t="shared" si="4"/>
        <v>-0.98976754352487295</v>
      </c>
      <c r="Y10" s="18">
        <f t="shared" si="4"/>
        <v>-0.9981314107679391</v>
      </c>
      <c r="Z10" s="18">
        <f t="shared" si="4"/>
        <v>-0.98984166313934208</v>
      </c>
      <c r="AA10" s="18">
        <f t="shared" si="5"/>
        <v>-0.9998458215428172</v>
      </c>
      <c r="AB10" s="56">
        <f t="shared" si="6"/>
        <v>-0.98983866132826326</v>
      </c>
      <c r="AC10" s="114">
        <f t="shared" si="9"/>
        <v>-0.98985412946784823</v>
      </c>
      <c r="AD10" s="114">
        <f t="shared" si="7"/>
        <v>-0.99848489088423675</v>
      </c>
      <c r="AE10" s="314"/>
    </row>
    <row r="11" spans="1:31" ht="12.75" customHeight="1" x14ac:dyDescent="0.2">
      <c r="A11" s="322" t="s">
        <v>0</v>
      </c>
      <c r="B11" s="323"/>
      <c r="C11" s="252">
        <v>5.2180999999999998E-3</v>
      </c>
      <c r="D11" s="252">
        <v>3.8204000000000003E-3</v>
      </c>
      <c r="E11" s="252">
        <v>1.0357699999999999E-2</v>
      </c>
      <c r="F11" s="252">
        <v>1.48045E-2</v>
      </c>
      <c r="G11" s="252">
        <v>1.523276E-2</v>
      </c>
      <c r="H11" s="252">
        <v>1.4153039999999999E-2</v>
      </c>
      <c r="I11" s="65">
        <v>1.0963179999999999E-2</v>
      </c>
      <c r="J11" s="65">
        <v>3.5064329999999998E-2</v>
      </c>
      <c r="K11" s="65">
        <v>5.1410740000000003E-2</v>
      </c>
      <c r="L11" s="125">
        <v>6.763219999999999E-2</v>
      </c>
      <c r="M11" s="65">
        <v>9.562988E-2</v>
      </c>
      <c r="N11" s="65">
        <v>0.10416618</v>
      </c>
      <c r="O11" s="65">
        <v>0.10740630399999999</v>
      </c>
      <c r="P11" s="299">
        <v>8.5189600000000008E-3</v>
      </c>
      <c r="Q11" s="173">
        <v>1.3135340000000001E-2</v>
      </c>
      <c r="R11" s="146"/>
      <c r="S11" s="283">
        <f t="shared" si="0"/>
        <v>0.54189478527895418</v>
      </c>
      <c r="T11" s="111">
        <f t="shared" si="8"/>
        <v>-0.92068473001361251</v>
      </c>
      <c r="U11" s="60">
        <f t="shared" si="1"/>
        <v>3.1105335724128474E-2</v>
      </c>
      <c r="V11" s="112">
        <f t="shared" si="2"/>
        <v>8.9263941353894788E-2</v>
      </c>
      <c r="W11" s="113">
        <f t="shared" si="3"/>
        <v>0.54018618350430736</v>
      </c>
      <c r="X11" s="113">
        <f t="shared" si="4"/>
        <v>8.8523868841149103</v>
      </c>
      <c r="Y11" s="113">
        <f t="shared" si="4"/>
        <v>11.96107778693394</v>
      </c>
      <c r="Z11" s="113">
        <f t="shared" si="4"/>
        <v>17.326570974109352</v>
      </c>
      <c r="AA11" s="113">
        <f t="shared" si="5"/>
        <v>18.962472930760239</v>
      </c>
      <c r="AB11" s="60">
        <f t="shared" si="6"/>
        <v>19.583412353155364</v>
      </c>
      <c r="AC11" s="114">
        <f t="shared" si="9"/>
        <v>0.63257890803165928</v>
      </c>
      <c r="AD11" s="114">
        <f t="shared" si="7"/>
        <v>1.5172649048504248</v>
      </c>
      <c r="AE11" s="314"/>
    </row>
    <row r="12" spans="1:31" ht="16.5" thickBot="1" x14ac:dyDescent="0.3">
      <c r="A12" s="361" t="s">
        <v>12</v>
      </c>
      <c r="B12" s="361"/>
      <c r="C12" s="271">
        <f t="shared" ref="C12:H12" si="11">C9+C10+C11</f>
        <v>36.781057951774002</v>
      </c>
      <c r="D12" s="271">
        <f t="shared" si="11"/>
        <v>0.99823486144999996</v>
      </c>
      <c r="E12" s="271">
        <f t="shared" si="11"/>
        <v>4.6445531042679997</v>
      </c>
      <c r="F12" s="271">
        <f t="shared" si="11"/>
        <v>4.1212566209380004</v>
      </c>
      <c r="G12" s="271">
        <f t="shared" si="11"/>
        <v>3.8955066921899997</v>
      </c>
      <c r="H12" s="271">
        <f t="shared" si="11"/>
        <v>10.188826682216</v>
      </c>
      <c r="I12" s="51">
        <f t="shared" ref="I12:O12" si="12">I9+I10+I11</f>
        <v>1.5135420128630002</v>
      </c>
      <c r="J12" s="51">
        <f t="shared" si="12"/>
        <v>1.2254763324309998</v>
      </c>
      <c r="K12" s="51">
        <f t="shared" si="12"/>
        <v>1.3550085402408096</v>
      </c>
      <c r="L12" s="51">
        <f t="shared" si="12"/>
        <v>0.94842376037985721</v>
      </c>
      <c r="M12" s="51">
        <f t="shared" si="12"/>
        <v>1.1414834162318095</v>
      </c>
      <c r="N12" s="51">
        <f t="shared" si="12"/>
        <v>0.86698447001561907</v>
      </c>
      <c r="O12" s="51">
        <f t="shared" si="12"/>
        <v>1.3030687238653331</v>
      </c>
      <c r="P12" s="92">
        <f t="shared" ref="P12" si="13">P9+P10+P11</f>
        <v>1.2397648171315239</v>
      </c>
      <c r="Q12" s="51">
        <f>SUM(Q9+Q10+Q11)</f>
        <v>0.79314286507761911</v>
      </c>
      <c r="R12" s="196"/>
      <c r="S12" s="117">
        <f t="shared" si="0"/>
        <v>-0.36024731939664623</v>
      </c>
      <c r="T12" s="117">
        <f t="shared" si="8"/>
        <v>-4.8580635521685241E-2</v>
      </c>
      <c r="U12" s="94">
        <f t="shared" si="1"/>
        <v>0.50298969466184074</v>
      </c>
      <c r="V12" s="95">
        <f t="shared" si="2"/>
        <v>-0.2404756322455813</v>
      </c>
      <c r="W12" s="95">
        <f t="shared" si="3"/>
        <v>-8.586804102379357E-2</v>
      </c>
      <c r="X12" s="95">
        <f t="shared" si="4"/>
        <v>-0.96316015319577131</v>
      </c>
      <c r="Y12" s="95">
        <f t="shared" si="4"/>
        <v>-0.97421434256667117</v>
      </c>
      <c r="Z12" s="95">
        <f t="shared" si="4"/>
        <v>-0.96896545450844618</v>
      </c>
      <c r="AA12" s="95">
        <f t="shared" si="5"/>
        <v>-0.97642850645698187</v>
      </c>
      <c r="AB12" s="94">
        <f t="shared" si="6"/>
        <v>-0.96457228811705564</v>
      </c>
      <c r="AC12" s="118">
        <f t="shared" si="9"/>
        <v>-0.96629338887540817</v>
      </c>
      <c r="AD12" s="118">
        <f t="shared" si="7"/>
        <v>-0.97843610517898749</v>
      </c>
      <c r="AE12" s="315"/>
    </row>
    <row r="13" spans="1:31" x14ac:dyDescent="0.2">
      <c r="A13" s="7" t="s">
        <v>34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</row>
    <row r="15" spans="1:31" ht="15.75" x14ac:dyDescent="0.25">
      <c r="A15" s="1" t="s">
        <v>38</v>
      </c>
    </row>
    <row r="17" spans="1:19" ht="15" customHeight="1" x14ac:dyDescent="0.2">
      <c r="A17" s="309" t="s">
        <v>1</v>
      </c>
      <c r="B17" s="320" t="s">
        <v>2</v>
      </c>
      <c r="C17" s="309" t="s">
        <v>8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152"/>
      <c r="S17" s="152"/>
    </row>
    <row r="18" spans="1:19" x14ac:dyDescent="0.2">
      <c r="A18" s="309"/>
      <c r="B18" s="320"/>
      <c r="C18" s="158">
        <v>2005</v>
      </c>
      <c r="D18" s="158">
        <v>2006</v>
      </c>
      <c r="E18" s="158">
        <v>2007</v>
      </c>
      <c r="F18" s="158">
        <v>2008</v>
      </c>
      <c r="G18" s="158">
        <v>2009</v>
      </c>
      <c r="H18" s="158">
        <v>2010</v>
      </c>
      <c r="I18" s="158">
        <v>2011</v>
      </c>
      <c r="J18" s="158">
        <v>2012</v>
      </c>
      <c r="K18" s="158">
        <v>2013</v>
      </c>
      <c r="L18" s="158">
        <v>2014</v>
      </c>
      <c r="M18" s="158">
        <v>2015</v>
      </c>
      <c r="N18" s="158">
        <v>2016</v>
      </c>
      <c r="O18" s="198">
        <v>2017</v>
      </c>
      <c r="P18" s="198">
        <v>2018</v>
      </c>
      <c r="Q18" s="53">
        <v>2019</v>
      </c>
      <c r="R18" s="197"/>
      <c r="S18" s="197"/>
    </row>
    <row r="19" spans="1:19" ht="24" x14ac:dyDescent="0.2">
      <c r="A19" s="332" t="s">
        <v>3</v>
      </c>
      <c r="B19" s="120" t="s">
        <v>9</v>
      </c>
      <c r="C19" s="113">
        <f>C5/C$12</f>
        <v>1.8542479261858908E-3</v>
      </c>
      <c r="D19" s="113">
        <f t="shared" ref="D19:M19" si="14">D5/D$12</f>
        <v>7.2958288637816643E-2</v>
      </c>
      <c r="E19" s="113">
        <f t="shared" si="14"/>
        <v>2.7419512226692706E-2</v>
      </c>
      <c r="F19" s="113">
        <f t="shared" si="14"/>
        <v>1.4506176772945823E-2</v>
      </c>
      <c r="G19" s="113">
        <f t="shared" si="14"/>
        <v>1.4459087330776631E-2</v>
      </c>
      <c r="H19" s="113">
        <f t="shared" si="14"/>
        <v>5.1927733290770646E-3</v>
      </c>
      <c r="I19" s="113">
        <f t="shared" si="14"/>
        <v>3.5928355300251701E-2</v>
      </c>
      <c r="J19" s="113">
        <f t="shared" si="14"/>
        <v>4.2216775029323521E-2</v>
      </c>
      <c r="K19" s="113">
        <f t="shared" si="14"/>
        <v>8.4873976545838642E-2</v>
      </c>
      <c r="L19" s="113">
        <f t="shared" si="14"/>
        <v>6.4821340049762449E-2</v>
      </c>
      <c r="M19" s="113">
        <f t="shared" si="14"/>
        <v>4.3314245388127663E-2</v>
      </c>
      <c r="N19" s="113">
        <f t="shared" ref="N19:O19" si="15">N5/N$12</f>
        <v>6.0739331701451384E-2</v>
      </c>
      <c r="O19" s="113">
        <f t="shared" si="15"/>
        <v>7.3384380303195565E-2</v>
      </c>
      <c r="P19" s="113">
        <f t="shared" ref="P19" si="16">P5/P$12</f>
        <v>8.131735616554063E-2</v>
      </c>
      <c r="Q19" s="113">
        <f>Q5/Q12</f>
        <v>9.53032067182773E-2</v>
      </c>
      <c r="R19" s="154"/>
      <c r="S19" s="154"/>
    </row>
    <row r="20" spans="1:19" ht="29.25" customHeight="1" x14ac:dyDescent="0.2">
      <c r="A20" s="333"/>
      <c r="B20" s="120" t="s">
        <v>16</v>
      </c>
      <c r="C20" s="113">
        <f t="shared" ref="C20:M20" si="17">C6/C$12</f>
        <v>5.2871722791383311E-3</v>
      </c>
      <c r="D20" s="113">
        <f t="shared" si="17"/>
        <v>0.24719327037083214</v>
      </c>
      <c r="E20" s="113">
        <f t="shared" si="17"/>
        <v>5.2129178968265577E-2</v>
      </c>
      <c r="F20" s="113">
        <f t="shared" si="17"/>
        <v>4.8404639251655342E-2</v>
      </c>
      <c r="G20" s="113">
        <f t="shared" si="17"/>
        <v>3.1612626990705633E-2</v>
      </c>
      <c r="H20" s="113">
        <f t="shared" si="17"/>
        <v>1.7019041093580149E-2</v>
      </c>
      <c r="I20" s="113">
        <f t="shared" si="17"/>
        <v>0.1412164632256869</v>
      </c>
      <c r="J20" s="113">
        <f t="shared" si="17"/>
        <v>0.19370343899592654</v>
      </c>
      <c r="K20" s="113">
        <f t="shared" si="17"/>
        <v>0.16749941661597537</v>
      </c>
      <c r="L20" s="113">
        <f t="shared" si="17"/>
        <v>0.24983452534455541</v>
      </c>
      <c r="M20" s="113">
        <f t="shared" si="17"/>
        <v>0.19490921798448468</v>
      </c>
      <c r="N20" s="113">
        <f t="shared" ref="N20:O20" si="18">N6/N$12</f>
        <v>0.26575418357361019</v>
      </c>
      <c r="O20" s="113">
        <f t="shared" si="18"/>
        <v>0.16898133303885221</v>
      </c>
      <c r="P20" s="113">
        <f t="shared" ref="P20" si="19">P6/P$12</f>
        <v>0.1748654478690542</v>
      </c>
      <c r="Q20" s="113">
        <f>Q6/Q12</f>
        <v>0.26902535393685789</v>
      </c>
      <c r="R20" s="154"/>
      <c r="S20" s="154"/>
    </row>
    <row r="21" spans="1:19" ht="23.25" customHeight="1" x14ac:dyDescent="0.2">
      <c r="A21" s="333"/>
      <c r="B21" s="120" t="s">
        <v>17</v>
      </c>
      <c r="C21" s="113">
        <f t="shared" ref="C21:M21" si="20">C7/C$12</f>
        <v>3.3338054469443505E-3</v>
      </c>
      <c r="D21" s="113">
        <f t="shared" si="20"/>
        <v>0.16184775801690671</v>
      </c>
      <c r="E21" s="113">
        <f t="shared" si="20"/>
        <v>3.7182516759105423E-2</v>
      </c>
      <c r="F21" s="113">
        <f t="shared" si="20"/>
        <v>4.5921266321175082E-2</v>
      </c>
      <c r="G21" s="113">
        <f t="shared" si="20"/>
        <v>4.6293333571098959E-2</v>
      </c>
      <c r="H21" s="113">
        <f t="shared" si="20"/>
        <v>2.1964588440454902E-2</v>
      </c>
      <c r="I21" s="113">
        <f t="shared" si="20"/>
        <v>0.15294724936317561</v>
      </c>
      <c r="J21" s="113">
        <f t="shared" si="20"/>
        <v>0.19226866122627997</v>
      </c>
      <c r="K21" s="113">
        <f t="shared" si="20"/>
        <v>0.17948233531707405</v>
      </c>
      <c r="L21" s="113">
        <f t="shared" si="20"/>
        <v>0.21594520282259871</v>
      </c>
      <c r="M21" s="113">
        <f t="shared" si="20"/>
        <v>0.15238072753511064</v>
      </c>
      <c r="N21" s="113">
        <f t="shared" ref="N21:O21" si="21">N7/N$12</f>
        <v>0.2226039904819247</v>
      </c>
      <c r="O21" s="113">
        <f t="shared" si="21"/>
        <v>0.16715157848766676</v>
      </c>
      <c r="P21" s="113">
        <f t="shared" ref="P21" si="22">P7/P$12</f>
        <v>0.17569950923379418</v>
      </c>
      <c r="Q21" s="113">
        <f>Q7/Q12</f>
        <v>0.22696568875064282</v>
      </c>
      <c r="R21" s="154"/>
      <c r="S21" s="154" t="s">
        <v>64</v>
      </c>
    </row>
    <row r="22" spans="1:19" ht="30" customHeight="1" x14ac:dyDescent="0.2">
      <c r="A22" s="333"/>
      <c r="B22" s="120" t="s">
        <v>18</v>
      </c>
      <c r="C22" s="113">
        <f t="shared" ref="C22:M22" si="23">C8/C$12</f>
        <v>9.8501780583645712E-3</v>
      </c>
      <c r="D22" s="113">
        <f t="shared" si="23"/>
        <v>0.48912932102046858</v>
      </c>
      <c r="E22" s="113">
        <f t="shared" si="23"/>
        <v>8.0477303544343792E-2</v>
      </c>
      <c r="F22" s="113">
        <f t="shared" si="23"/>
        <v>6.862805110535118E-3</v>
      </c>
      <c r="G22" s="113">
        <f t="shared" si="23"/>
        <v>8.9166893409885151E-2</v>
      </c>
      <c r="H22" s="113">
        <f t="shared" si="23"/>
        <v>3.4830107633435227E-2</v>
      </c>
      <c r="I22" s="113">
        <f t="shared" si="23"/>
        <v>0.27908912762914839</v>
      </c>
      <c r="J22" s="113">
        <f t="shared" si="23"/>
        <v>0.24174001746107168</v>
      </c>
      <c r="K22" s="113">
        <f t="shared" si="23"/>
        <v>0.2581327641948582</v>
      </c>
      <c r="L22" s="113">
        <f t="shared" si="23"/>
        <v>0.32710578642161653</v>
      </c>
      <c r="M22" s="113">
        <f t="shared" si="23"/>
        <v>0.20499485728181638</v>
      </c>
      <c r="N22" s="113">
        <f t="shared" ref="N22:O22" si="24">N8/N$12</f>
        <v>0.32434779367493632</v>
      </c>
      <c r="O22" s="113">
        <f t="shared" si="24"/>
        <v>0.22710850899878093</v>
      </c>
      <c r="P22" s="113">
        <f t="shared" ref="P22" si="25">P8/P$12</f>
        <v>0.26640165573029151</v>
      </c>
      <c r="Q22" s="113">
        <f>Q8/Q12</f>
        <v>0.32332129719770486</v>
      </c>
      <c r="R22" s="154"/>
      <c r="S22" s="154"/>
    </row>
    <row r="23" spans="1:19" x14ac:dyDescent="0.2">
      <c r="A23" s="334"/>
      <c r="B23" s="37" t="s">
        <v>11</v>
      </c>
      <c r="C23" s="18">
        <f t="shared" ref="C23:M23" si="26">C9/C$12</f>
        <v>2.0325403710633145E-2</v>
      </c>
      <c r="D23" s="18">
        <f t="shared" si="26"/>
        <v>0.97112863804602412</v>
      </c>
      <c r="E23" s="18">
        <f t="shared" si="26"/>
        <v>0.19720851149840751</v>
      </c>
      <c r="F23" s="18">
        <f t="shared" si="26"/>
        <v>0.11569488745631136</v>
      </c>
      <c r="G23" s="18">
        <f t="shared" si="26"/>
        <v>0.18153194130246636</v>
      </c>
      <c r="H23" s="18">
        <f t="shared" si="26"/>
        <v>7.9006510496547347E-2</v>
      </c>
      <c r="I23" s="18">
        <f t="shared" si="26"/>
        <v>0.60918119551826255</v>
      </c>
      <c r="J23" s="18">
        <f t="shared" si="26"/>
        <v>0.6699288927126017</v>
      </c>
      <c r="K23" s="18">
        <f t="shared" si="26"/>
        <v>0.6899884926737464</v>
      </c>
      <c r="L23" s="18">
        <f t="shared" si="26"/>
        <v>0.85770685463853313</v>
      </c>
      <c r="M23" s="18">
        <f t="shared" si="26"/>
        <v>0.59559904818953935</v>
      </c>
      <c r="N23" s="18">
        <f t="shared" ref="N23:O23" si="27">N9/N$12</f>
        <v>0.87344529943192262</v>
      </c>
      <c r="O23" s="18">
        <f t="shared" si="27"/>
        <v>0.6366258008284954</v>
      </c>
      <c r="P23" s="18">
        <f t="shared" ref="P23" si="28">P9/P$12</f>
        <v>0.6982839689986805</v>
      </c>
      <c r="Q23" s="18">
        <f>Q9/Q12</f>
        <v>0.91461554660348288</v>
      </c>
      <c r="R23" s="190"/>
      <c r="S23" s="190"/>
    </row>
    <row r="24" spans="1:19" x14ac:dyDescent="0.2">
      <c r="A24" s="362" t="s">
        <v>40</v>
      </c>
      <c r="B24" s="363"/>
      <c r="C24" s="113">
        <f t="shared" ref="C24:M24" si="29">C10/C$12</f>
        <v>0.97953272706943184</v>
      </c>
      <c r="D24" s="113">
        <f t="shared" si="29"/>
        <v>2.5044206494337317E-2</v>
      </c>
      <c r="E24" s="113">
        <f t="shared" si="29"/>
        <v>0.80056141388139235</v>
      </c>
      <c r="F24" s="113">
        <f t="shared" si="29"/>
        <v>0.88071288294925232</v>
      </c>
      <c r="G24" s="113">
        <f t="shared" si="29"/>
        <v>0.81455771757797157</v>
      </c>
      <c r="H24" s="113">
        <f t="shared" si="29"/>
        <v>0.91960441493761447</v>
      </c>
      <c r="I24" s="113">
        <f t="shared" si="29"/>
        <v>0.38357541123144873</v>
      </c>
      <c r="J24" s="113">
        <f t="shared" si="29"/>
        <v>0.30145829031814503</v>
      </c>
      <c r="K24" s="113">
        <f t="shared" si="29"/>
        <v>0.2720702409259228</v>
      </c>
      <c r="L24" s="113">
        <f t="shared" si="29"/>
        <v>7.0983038186471198E-2</v>
      </c>
      <c r="M24" s="113">
        <f t="shared" si="29"/>
        <v>0.3206241061374091</v>
      </c>
      <c r="N24" s="113">
        <f t="shared" ref="N24:O24" si="30">N10/N$12</f>
        <v>6.4070121116470841E-3</v>
      </c>
      <c r="O24" s="113">
        <f t="shared" si="30"/>
        <v>0.28094853578715351</v>
      </c>
      <c r="P24" s="113">
        <f t="shared" ref="P24" si="31">P10/P$12</f>
        <v>0.29484459870845076</v>
      </c>
      <c r="Q24" s="113">
        <f>Q10/Q12</f>
        <v>6.8823326040584124E-2</v>
      </c>
      <c r="R24" s="154"/>
      <c r="S24" s="154"/>
    </row>
    <row r="25" spans="1:19" ht="15" customHeight="1" x14ac:dyDescent="0.2">
      <c r="A25" s="322" t="s">
        <v>0</v>
      </c>
      <c r="B25" s="322"/>
      <c r="C25" s="113">
        <f t="shared" ref="C25:M25" si="32">C11/C$12</f>
        <v>1.4186921993494E-4</v>
      </c>
      <c r="D25" s="113">
        <f t="shared" si="32"/>
        <v>3.8271554596386514E-3</v>
      </c>
      <c r="E25" s="113">
        <f t="shared" si="32"/>
        <v>2.2300746202001741E-3</v>
      </c>
      <c r="F25" s="113">
        <f t="shared" si="32"/>
        <v>3.5922295944362929E-3</v>
      </c>
      <c r="G25" s="113">
        <f t="shared" si="32"/>
        <v>3.9103411195621262E-3</v>
      </c>
      <c r="H25" s="113">
        <f t="shared" si="32"/>
        <v>1.3890745658382139E-3</v>
      </c>
      <c r="I25" s="113">
        <f t="shared" si="32"/>
        <v>7.2433932502885493E-3</v>
      </c>
      <c r="J25" s="113">
        <f t="shared" si="32"/>
        <v>2.8612816969253288E-2</v>
      </c>
      <c r="K25" s="113">
        <f t="shared" si="32"/>
        <v>3.7941266400330867E-2</v>
      </c>
      <c r="L25" s="113">
        <f t="shared" si="32"/>
        <v>7.1310107174995627E-2</v>
      </c>
      <c r="M25" s="113">
        <f t="shared" si="32"/>
        <v>8.3776845673051575E-2</v>
      </c>
      <c r="N25" s="113">
        <f t="shared" ref="N25:O25" si="33">N11/N$12</f>
        <v>0.12014768845643037</v>
      </c>
      <c r="O25" s="113">
        <f t="shared" si="33"/>
        <v>8.2425663384351172E-2</v>
      </c>
      <c r="P25" s="113">
        <f t="shared" ref="P25" si="34">P11/P$12</f>
        <v>6.8714322928686913E-3</v>
      </c>
      <c r="Q25" s="113">
        <f>Q11/Q12</f>
        <v>1.6561127355932959E-2</v>
      </c>
      <c r="R25" s="154"/>
      <c r="S25" s="154"/>
    </row>
    <row r="26" spans="1:19" s="209" customFormat="1" ht="15.75" x14ac:dyDescent="0.25">
      <c r="A26" s="360" t="s">
        <v>12</v>
      </c>
      <c r="B26" s="360"/>
      <c r="C26" s="69">
        <f>C12/C$12</f>
        <v>1</v>
      </c>
      <c r="D26" s="69">
        <f t="shared" ref="D26:M26" si="35">D12/D$12</f>
        <v>1</v>
      </c>
      <c r="E26" s="69">
        <f t="shared" si="35"/>
        <v>1</v>
      </c>
      <c r="F26" s="69">
        <f t="shared" si="35"/>
        <v>1</v>
      </c>
      <c r="G26" s="69">
        <f t="shared" si="35"/>
        <v>1</v>
      </c>
      <c r="H26" s="69">
        <f t="shared" si="35"/>
        <v>1</v>
      </c>
      <c r="I26" s="69">
        <f t="shared" si="35"/>
        <v>1</v>
      </c>
      <c r="J26" s="69">
        <f t="shared" si="35"/>
        <v>1</v>
      </c>
      <c r="K26" s="69">
        <f t="shared" si="35"/>
        <v>1</v>
      </c>
      <c r="L26" s="69">
        <f t="shared" si="35"/>
        <v>1</v>
      </c>
      <c r="M26" s="69">
        <f t="shared" si="35"/>
        <v>1</v>
      </c>
      <c r="N26" s="69">
        <f t="shared" ref="N26:O26" si="36">N12/N$12</f>
        <v>1</v>
      </c>
      <c r="O26" s="69">
        <f t="shared" si="36"/>
        <v>1</v>
      </c>
      <c r="P26" s="69">
        <f t="shared" ref="P26" si="37">P12/P$12</f>
        <v>1</v>
      </c>
      <c r="Q26" s="69">
        <f>Q12/Q12</f>
        <v>1</v>
      </c>
      <c r="R26" s="231"/>
      <c r="S26" s="231"/>
    </row>
  </sheetData>
  <mergeCells count="17">
    <mergeCell ref="AE5:AE12"/>
    <mergeCell ref="AE3:AE4"/>
    <mergeCell ref="C3:Q3"/>
    <mergeCell ref="C17:Q17"/>
    <mergeCell ref="S3:AD3"/>
    <mergeCell ref="A3:A4"/>
    <mergeCell ref="B3:B4"/>
    <mergeCell ref="A26:B26"/>
    <mergeCell ref="A12:B12"/>
    <mergeCell ref="A17:A18"/>
    <mergeCell ref="B17:B18"/>
    <mergeCell ref="A5:A9"/>
    <mergeCell ref="A24:B24"/>
    <mergeCell ref="A19:A23"/>
    <mergeCell ref="A10:B10"/>
    <mergeCell ref="A11:B11"/>
    <mergeCell ref="A25:B25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Dioksinai furanai (Dx)</vt:lpstr>
      <vt:lpstr>Benzo(a)pyrenas</vt:lpstr>
      <vt:lpstr>Benzo(b)fluorantenas</vt:lpstr>
      <vt:lpstr>Benzo(k)fluorantenas</vt:lpstr>
      <vt:lpstr>Indeno pyrenas (1,2,3-cd)</vt:lpstr>
      <vt:lpstr>Policikliniai aromatiniai (PAH)</vt:lpstr>
      <vt:lpstr>Heksachlorobenzenas (HCB)</vt:lpstr>
      <vt:lpstr>Polichlorinti bifenilai (PCB)</vt:lpstr>
    </vt:vector>
  </TitlesOfParts>
  <Company>UAB Penki kontinentai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Vilma Bimbaitė</cp:lastModifiedBy>
  <dcterms:created xsi:type="dcterms:W3CDTF">2017-02-16T09:43:55Z</dcterms:created>
  <dcterms:modified xsi:type="dcterms:W3CDTF">2021-04-16T09:41:31Z</dcterms:modified>
</cp:coreProperties>
</file>